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94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Лист1!$A$2:$E$196</definedName>
    <definedName name="_xlnm.Print_Titles" localSheetId="0">Лист1!$5:$5</definedName>
    <definedName name="_xlnm.Print_Area" localSheetId="0">Лист1!$A$1:$F$339</definedName>
  </definedNames>
  <calcPr calcId="125725"/>
</workbook>
</file>

<file path=xl/calcChain.xml><?xml version="1.0" encoding="utf-8"?>
<calcChain xmlns="http://schemas.openxmlformats.org/spreadsheetml/2006/main">
  <c r="F197" i="1"/>
  <c r="F182" l="1"/>
  <c r="F210"/>
  <c r="F156"/>
  <c r="F57"/>
  <c r="F56"/>
  <c r="F81"/>
  <c r="F75"/>
  <c r="F241"/>
  <c r="F237"/>
  <c r="F327"/>
  <c r="F323"/>
  <c r="F326"/>
  <c r="F316"/>
  <c r="F328"/>
  <c r="F319"/>
  <c r="F315"/>
  <c r="F39"/>
  <c r="F40"/>
  <c r="F261"/>
  <c r="F263"/>
  <c r="F78"/>
  <c r="F80"/>
  <c r="F77"/>
  <c r="F114"/>
  <c r="F88" l="1"/>
  <c r="F70" l="1"/>
  <c r="F45"/>
  <c r="F303"/>
  <c r="F191"/>
  <c r="F258"/>
  <c r="F264"/>
  <c r="F126"/>
  <c r="F304"/>
  <c r="F244"/>
  <c r="F247"/>
  <c r="F282"/>
  <c r="F120" l="1"/>
  <c r="F198" l="1"/>
  <c r="F79" l="1"/>
  <c r="F117"/>
  <c r="F320"/>
  <c r="F59"/>
  <c r="F243"/>
  <c r="F222" l="1"/>
  <c r="F311" l="1"/>
  <c r="F296"/>
  <c r="F294"/>
  <c r="F293" s="1"/>
  <c r="F218"/>
  <c r="F205"/>
  <c r="F151"/>
  <c r="F196" l="1"/>
  <c r="F256"/>
  <c r="F200"/>
  <c r="F58"/>
  <c r="F154"/>
  <c r="F194"/>
  <c r="F127"/>
  <c r="F125" s="1"/>
  <c r="F238"/>
  <c r="F300"/>
  <c r="F233"/>
  <c r="F73"/>
  <c r="F76"/>
  <c r="F211"/>
  <c r="F209" s="1"/>
  <c r="F38"/>
  <c r="F266"/>
  <c r="F221"/>
  <c r="F97"/>
  <c r="F217"/>
  <c r="F124"/>
  <c r="F112"/>
  <c r="F72"/>
  <c r="F133"/>
  <c r="F74"/>
  <c r="F253"/>
  <c r="F236" l="1"/>
  <c r="F277"/>
  <c r="F36" l="1"/>
  <c r="F275" l="1"/>
  <c r="F273" l="1"/>
  <c r="F255" s="1"/>
  <c r="F220" l="1"/>
  <c r="F107" l="1"/>
  <c r="F123" l="1"/>
  <c r="F67" l="1"/>
  <c r="F34"/>
  <c r="F31" l="1"/>
  <c r="F29"/>
  <c r="F27"/>
  <c r="F20" l="1"/>
  <c r="F11"/>
  <c r="F8" l="1"/>
  <c r="F204" l="1"/>
  <c r="F202" s="1"/>
  <c r="F199" s="1"/>
  <c r="F312" l="1"/>
  <c r="F103" l="1"/>
  <c r="F106"/>
  <c r="F101"/>
  <c r="F116"/>
  <c r="F115"/>
  <c r="F111" l="1"/>
  <c r="F105"/>
  <c r="F104" s="1"/>
  <c r="F102"/>
  <c r="F119" l="1"/>
  <c r="F118" l="1"/>
  <c r="F252"/>
  <c r="F150" l="1"/>
  <c r="F132" s="1"/>
  <c r="F274"/>
  <c r="F33" l="1"/>
  <c r="F6" s="1"/>
</calcChain>
</file>

<file path=xl/sharedStrings.xml><?xml version="1.0" encoding="utf-8"?>
<sst xmlns="http://schemas.openxmlformats.org/spreadsheetml/2006/main" count="1532" uniqueCount="542">
  <si>
    <t>600</t>
  </si>
  <si>
    <t>400</t>
  </si>
  <si>
    <t>группа видов расходов</t>
  </si>
  <si>
    <t>Непрограммное направление деятельности</t>
  </si>
  <si>
    <t>99 0 00 00000</t>
  </si>
  <si>
    <t xml:space="preserve">Муниципальная программа "Развитие образования в Чебаркульском городском округе" </t>
  </si>
  <si>
    <t xml:space="preserve">04 </t>
  </si>
  <si>
    <t>48 0 00 00000</t>
  </si>
  <si>
    <t>43 0 00 00000</t>
  </si>
  <si>
    <t>41 0 00 00000</t>
  </si>
  <si>
    <t>41 1 00 00000</t>
  </si>
  <si>
    <t>47 0 00 00000</t>
  </si>
  <si>
    <t>46 0 00 00000</t>
  </si>
  <si>
    <t>60 0 00 00000</t>
  </si>
  <si>
    <t>65 0 00 00000</t>
  </si>
  <si>
    <t>63 0 00 00000</t>
  </si>
  <si>
    <t>62 0 00 00000</t>
  </si>
  <si>
    <t>39 0 00 00000</t>
  </si>
  <si>
    <t>55 0 00 00000</t>
  </si>
  <si>
    <t>57 0 00 00000</t>
  </si>
  <si>
    <t>51 0 00 00000</t>
  </si>
  <si>
    <t>Подпрограмма "Оказание молодым семьям государственной поддержки для улучшения жилищных условий"</t>
  </si>
  <si>
    <t>56 0 00 00000</t>
  </si>
  <si>
    <t>56 1 00 00000</t>
  </si>
  <si>
    <t>14</t>
  </si>
  <si>
    <t>45 0 00 00000</t>
  </si>
  <si>
    <t>42 0 00 00000</t>
  </si>
  <si>
    <t>66 0 00 00000</t>
  </si>
  <si>
    <t xml:space="preserve">12 </t>
  </si>
  <si>
    <t>52 0 00 00000</t>
  </si>
  <si>
    <t>53 0 00 00000</t>
  </si>
  <si>
    <t>Наименование</t>
  </si>
  <si>
    <t>раздел</t>
  </si>
  <si>
    <t>подраздел</t>
  </si>
  <si>
    <t>целевая статья</t>
  </si>
  <si>
    <t>Всего</t>
  </si>
  <si>
    <t>01</t>
  </si>
  <si>
    <t>03</t>
  </si>
  <si>
    <t>02</t>
  </si>
  <si>
    <t>04</t>
  </si>
  <si>
    <t>06</t>
  </si>
  <si>
    <t>09</t>
  </si>
  <si>
    <t>08</t>
  </si>
  <si>
    <t>10</t>
  </si>
  <si>
    <t>05</t>
  </si>
  <si>
    <t>07</t>
  </si>
  <si>
    <t>12</t>
  </si>
  <si>
    <t>11</t>
  </si>
  <si>
    <t>13</t>
  </si>
  <si>
    <t xml:space="preserve">11 </t>
  </si>
  <si>
    <t>100</t>
  </si>
  <si>
    <t>200</t>
  </si>
  <si>
    <t>800</t>
  </si>
  <si>
    <t>300</t>
  </si>
  <si>
    <t xml:space="preserve">Создание благоприятных условий в целях привлечения и закрепления медицинских работников для работы в учреждении здравоохранения </t>
  </si>
  <si>
    <t>Муниципальная программа "Управление муниципальными финансами и муниципальным долгом Чебаркульского городского округа"</t>
  </si>
  <si>
    <t xml:space="preserve">Муниципальная программа "О социальной поддержке населения муниципального образования Чебаркульский городской округ " </t>
  </si>
  <si>
    <t>Муниципальная программа "Противодействие незаконному обороту и потреблению наркотиков и их прекурсоров"</t>
  </si>
  <si>
    <t>Муниципальная программа "Профилактика правонарушений на территории Чебаркульского городского округа "</t>
  </si>
  <si>
    <t>Муниципальная программа "Медицинские кадры на территории Чебаркульского городского округа "</t>
  </si>
  <si>
    <t xml:space="preserve">Муниципальная программа "Поддержка социально ориентированных некоммерческих организаций Чебаркульского городского округа " </t>
  </si>
  <si>
    <t xml:space="preserve">Муниципальная программа "Молодежь Чебаркуля" </t>
  </si>
  <si>
    <t>38 0 00 00000</t>
  </si>
  <si>
    <t>Муниципальная программа "Профилактика экстремизма на территории Чебаркульского городского округа"</t>
  </si>
  <si>
    <t>Муниципальная программа "Поддержка и развитие дошкольного образования в Чебаркульском городском округе"</t>
  </si>
  <si>
    <t>Муниципальная программа "Доступная среда"</t>
  </si>
  <si>
    <t>68 0 00 00000</t>
  </si>
  <si>
    <t>Муниципальная программа "Развитие культуры в муниципальном образовании Чебаркульский городской округ"</t>
  </si>
  <si>
    <t xml:space="preserve">Муниципальная программа "Развитие физической культуры и спорта в муниципальном образовании Чебаркульский городской округ" </t>
  </si>
  <si>
    <t>Муниципальная программа "Эффективное управление муниципальной собственностью Чебаркульского городского округа "</t>
  </si>
  <si>
    <t>Муниципальная программа "Обеспечение доступным и комфортным жильем граждан Российской Федерации" в Чебаркульском городском округе"</t>
  </si>
  <si>
    <t>Муниципальная программа "Благоустройство территории Чебаркульского городского округа  "</t>
  </si>
  <si>
    <t>44 0 00 00000</t>
  </si>
  <si>
    <t>Муниципальная программа "Обеспечение выполнения мероприятий в сфере предупреждения возникновения и развития чрезвычайных ситуаций в Чебаркульском городском округе"</t>
  </si>
  <si>
    <t>Муниципальная программа "Повышение безопасности дорожного движения и создание безопасных условий передвижения пешеходов в Чебаркульском городском округе"</t>
  </si>
  <si>
    <t>Муниципальная программа "Крепкая семья"</t>
  </si>
  <si>
    <t>Муниципальная программа  "Модернизация объектов коммунальной инфраструктуры"</t>
  </si>
  <si>
    <t>67 0 00 00000</t>
  </si>
  <si>
    <t>69 0 00 00000</t>
  </si>
  <si>
    <t xml:space="preserve">Муниципальная программа "Формирование современной городской среды на территории Чебаркульского городского округа" </t>
  </si>
  <si>
    <t>Муниципальная программа "Создание условий для развития туризма на территории Чебаркульского городского округа"</t>
  </si>
  <si>
    <t>48 0 Е8 00000</t>
  </si>
  <si>
    <t>48 0 Е8 S1010</t>
  </si>
  <si>
    <t>67 0 F2 00000</t>
  </si>
  <si>
    <t>67 0 F2 55550</t>
  </si>
  <si>
    <t>46 0 Е1 00000</t>
  </si>
  <si>
    <t>46 0 Е1 S3050</t>
  </si>
  <si>
    <t>52 0 Р1 00000</t>
  </si>
  <si>
    <t>52 0 Р1 28180</t>
  </si>
  <si>
    <t>52 0 15 28130</t>
  </si>
  <si>
    <t>Федеральный проект «Современная школа»</t>
  </si>
  <si>
    <t>37 0 00 00000</t>
  </si>
  <si>
    <t>Муниципальная программа "Профилактика терроризма, минимизации и (или) ликвидации последствий проявления терроризма на территории Чебаркульского городского округа"</t>
  </si>
  <si>
    <t>36 0 00 00000</t>
  </si>
  <si>
    <t>Муниципальная программа "Развитие муниципальной службы в Чебаркульском городском округе"</t>
  </si>
  <si>
    <t>2022 год</t>
  </si>
  <si>
    <t>65 0 A1 00000</t>
  </si>
  <si>
    <t>65 0 A1 5519М</t>
  </si>
  <si>
    <t>46 0 E2 00000</t>
  </si>
  <si>
    <t>Региональный проект «Успех каждого ребенка»</t>
  </si>
  <si>
    <t>46 0 E2 54910</t>
  </si>
  <si>
    <t>Муниципальная программа "Поддержка садоводческих и/или огороднических некоммерческих товариществ, расположенных на территории Чебаркульского городского округа"</t>
  </si>
  <si>
    <t>36 0 00 79020</t>
  </si>
  <si>
    <t>36 0 00 79021</t>
  </si>
  <si>
    <t>99 0 00 20400</t>
  </si>
  <si>
    <t>99 0 00 21100</t>
  </si>
  <si>
    <t>99 0 00 20300</t>
  </si>
  <si>
    <t>99 0 00 03060</t>
  </si>
  <si>
    <t>99 0 00 12010</t>
  </si>
  <si>
    <t>99 0 00 99090</t>
  </si>
  <si>
    <t>99 0 00 67040</t>
  </si>
  <si>
    <t>99 0 00 51200</t>
  </si>
  <si>
    <t>99 0 00 59300</t>
  </si>
  <si>
    <t>51 0 00 79080</t>
  </si>
  <si>
    <t>51 0 00 30200</t>
  </si>
  <si>
    <t>37 0 00 79030</t>
  </si>
  <si>
    <t>38 0 00 79040</t>
  </si>
  <si>
    <t>39 0 00 79008</t>
  </si>
  <si>
    <t>45 0 00 79542</t>
  </si>
  <si>
    <t>69 0 00 79700</t>
  </si>
  <si>
    <t>62 0 00 79545</t>
  </si>
  <si>
    <t>41 1 00 79033</t>
  </si>
  <si>
    <t>66 0 00 79012</t>
  </si>
  <si>
    <t>57 0 00 S5110</t>
  </si>
  <si>
    <t>99 0 00 22500</t>
  </si>
  <si>
    <t>53 0 00 28000</t>
  </si>
  <si>
    <t>53 0 00 28300</t>
  </si>
  <si>
    <t>53 0 00 28310</t>
  </si>
  <si>
    <t>53 0 00 28320</t>
  </si>
  <si>
    <t>53 0 00 28330</t>
  </si>
  <si>
    <t>53 0 00 28340</t>
  </si>
  <si>
    <t>53 0 00 28350</t>
  </si>
  <si>
    <t>53 0 00 28370</t>
  </si>
  <si>
    <t>53 0 00 28390</t>
  </si>
  <si>
    <t>53 0 00 28400</t>
  </si>
  <si>
    <t>53 0 00 28410</t>
  </si>
  <si>
    <t>53 0 00 28540</t>
  </si>
  <si>
    <t>53 0 00 52200</t>
  </si>
  <si>
    <t>53 0 00 52500</t>
  </si>
  <si>
    <t>53 0 00 49127</t>
  </si>
  <si>
    <t>52 0 00 28140</t>
  </si>
  <si>
    <t>52 0 00 28190</t>
  </si>
  <si>
    <t>52 0 00 28220</t>
  </si>
  <si>
    <t>52 0 00 28100</t>
  </si>
  <si>
    <t>52 0 00 79570</t>
  </si>
  <si>
    <t>68 0 00 79050</t>
  </si>
  <si>
    <t>52 0 00 28110</t>
  </si>
  <si>
    <t>53 0 00 20400</t>
  </si>
  <si>
    <t>53 0 00 28080</t>
  </si>
  <si>
    <t>53 0 00 08080</t>
  </si>
  <si>
    <t>53 0 00 79506</t>
  </si>
  <si>
    <t>53 0 00 79501</t>
  </si>
  <si>
    <t>53 0 00 79502</t>
  </si>
  <si>
    <t>53 0 00 79504</t>
  </si>
  <si>
    <t>53 0 00 79505</t>
  </si>
  <si>
    <t>66 0 00 79507</t>
  </si>
  <si>
    <t>66 0 00 79571</t>
  </si>
  <si>
    <t>53 0 00 28580</t>
  </si>
  <si>
    <t>63 0 00 61080</t>
  </si>
  <si>
    <t>60 0 00 S6050</t>
  </si>
  <si>
    <t>60 0 00 78001</t>
  </si>
  <si>
    <t>60 0 00 78002</t>
  </si>
  <si>
    <t>60 0 00 78003</t>
  </si>
  <si>
    <t>60 0 00 78004</t>
  </si>
  <si>
    <t>60 0 00 78006</t>
  </si>
  <si>
    <t>60 0 00 78007</t>
  </si>
  <si>
    <t>44 0 00 S4060</t>
  </si>
  <si>
    <t>44 0 00 79517</t>
  </si>
  <si>
    <t>Национальный проект "Жилье и городская среда"</t>
  </si>
  <si>
    <t>67 0 F0 00000</t>
  </si>
  <si>
    <t>52 0 Р0 00000</t>
  </si>
  <si>
    <t>Национальный проект "Демография"</t>
  </si>
  <si>
    <t>Региональный проект «Финансовая поддержка семей при рождении детей»</t>
  </si>
  <si>
    <t>48 0 Е0 00000</t>
  </si>
  <si>
    <t>Национальный проект "Образование"</t>
  </si>
  <si>
    <t>Региональный проект "Социальная активность"</t>
  </si>
  <si>
    <t>63 0 00 20400</t>
  </si>
  <si>
    <t>63 0 00 99120</t>
  </si>
  <si>
    <t>63 0 00 45200</t>
  </si>
  <si>
    <t>44 0 00 S4050</t>
  </si>
  <si>
    <t>63 0 00 45020</t>
  </si>
  <si>
    <t>63 0 00 77001</t>
  </si>
  <si>
    <t>63 0 00 77002</t>
  </si>
  <si>
    <t>63 0 00 77005</t>
  </si>
  <si>
    <t>63 0 00 77011</t>
  </si>
  <si>
    <t>99 0 00 99600</t>
  </si>
  <si>
    <t>47 0 00 04010</t>
  </si>
  <si>
    <t>47 0 00 42000</t>
  </si>
  <si>
    <t>47 0 00 S4020</t>
  </si>
  <si>
    <t>47 0 00 S4080</t>
  </si>
  <si>
    <t>46 0 00 03090</t>
  </si>
  <si>
    <t>46 0 00 03120</t>
  </si>
  <si>
    <t>46 0 00 42100</t>
  </si>
  <si>
    <t>46 0 00 79526</t>
  </si>
  <si>
    <t>46 0 00 S3030</t>
  </si>
  <si>
    <t>46 0 00 S3300</t>
  </si>
  <si>
    <t>99 0 00 07005</t>
  </si>
  <si>
    <t>55 0 00 20400</t>
  </si>
  <si>
    <t>57 0 00 34003</t>
  </si>
  <si>
    <t>57 0 00 20400</t>
  </si>
  <si>
    <t>57 0 00 90020</t>
  </si>
  <si>
    <t>99 0 00 00092</t>
  </si>
  <si>
    <t>43 0 00 20400</t>
  </si>
  <si>
    <t>43 0 00 45200</t>
  </si>
  <si>
    <t>65 0 00 20400</t>
  </si>
  <si>
    <t>65 0 00 45200</t>
  </si>
  <si>
    <t>42 0 00 80005</t>
  </si>
  <si>
    <t>65 0 00 45000</t>
  </si>
  <si>
    <t>65 0 00 80001</t>
  </si>
  <si>
    <t>Национальный проект "Культура"</t>
  </si>
  <si>
    <t>65 0 A0 00000</t>
  </si>
  <si>
    <t>Национальный проект "Экология"</t>
  </si>
  <si>
    <t>63 0 G0 00000</t>
  </si>
  <si>
    <t>Региональный проект «Комплексная система обращения с твердыми коммунальными отходами»</t>
  </si>
  <si>
    <t>63 0 G2 00000</t>
  </si>
  <si>
    <t>63 0 G2 S3120</t>
  </si>
  <si>
    <t>65 0 00 80003</t>
  </si>
  <si>
    <t>65 0 00 80004</t>
  </si>
  <si>
    <t>65 0 00 L5191</t>
  </si>
  <si>
    <t>46 0 00 43300</t>
  </si>
  <si>
    <t>46 0 00 42300</t>
  </si>
  <si>
    <t>46 0 00 S3010</t>
  </si>
  <si>
    <t>46 0 00 42400</t>
  </si>
  <si>
    <t>46 0 00 S3310</t>
  </si>
  <si>
    <t>46 0 00 79522</t>
  </si>
  <si>
    <t>46 0 00 79525</t>
  </si>
  <si>
    <t>46 0 00 03070</t>
  </si>
  <si>
    <t>46 0 00 20400</t>
  </si>
  <si>
    <t>46 0 00 45200</t>
  </si>
  <si>
    <t>46 0 00 03020</t>
  </si>
  <si>
    <t>47 0 00 04050</t>
  </si>
  <si>
    <t>47 0 00 S4060</t>
  </si>
  <si>
    <t>46 0 00 S3330</t>
  </si>
  <si>
    <t>Муниципальная программа "Профилактика безнадзорности правонарушений несовершеннолетних Чебаркульского городского округа"</t>
  </si>
  <si>
    <t>49 0 00 00000</t>
  </si>
  <si>
    <t>49 0 00 S9010</t>
  </si>
  <si>
    <t>46 0 00 53030</t>
  </si>
  <si>
    <t>46 0 00 79523</t>
  </si>
  <si>
    <t>46 0 E2 50970</t>
  </si>
  <si>
    <t>66 0 00 79013</t>
  </si>
  <si>
    <t>44 0 00 79515</t>
  </si>
  <si>
    <t>Муниципальная программа "Повышение энергетической эффективности экономики Чебаркульского городского округа и сокращение энергетических издержек в бюджетном секторе"</t>
  </si>
  <si>
    <t>59 0 00 00000</t>
  </si>
  <si>
    <t>59 0 00 79519</t>
  </si>
  <si>
    <t>99 0 00 45200</t>
  </si>
  <si>
    <t>Муниципальная программа "Природоохранные мероприятия  на территории Чебаркульского городского округа"</t>
  </si>
  <si>
    <t>43 0 00 78400</t>
  </si>
  <si>
    <t>43 0 00 78500</t>
  </si>
  <si>
    <t>43 0 00 78100</t>
  </si>
  <si>
    <t>43 0 00 78200</t>
  </si>
  <si>
    <t>43 0 00 S0044</t>
  </si>
  <si>
    <t>43 0 00 S004М</t>
  </si>
  <si>
    <t>43 0 00 S004Д</t>
  </si>
  <si>
    <t>43 0 00 S0045</t>
  </si>
  <si>
    <t>43 0 00 S0047</t>
  </si>
  <si>
    <t>43 0 00 S004И</t>
  </si>
  <si>
    <t>43 0 00 78600</t>
  </si>
  <si>
    <t>43 0 00 78800</t>
  </si>
  <si>
    <t>43 0 00 S0048</t>
  </si>
  <si>
    <t>Подпрограмма "Мероприятия по переселению граждан из жилищного фонда, признанного непригодным для проживания"</t>
  </si>
  <si>
    <t>56 3 00 00000</t>
  </si>
  <si>
    <t>56 3 F0 00000</t>
  </si>
  <si>
    <t>56 3 F3 00000</t>
  </si>
  <si>
    <t>56 3 F3 67484</t>
  </si>
  <si>
    <t>Условно утвержденные расходы</t>
  </si>
  <si>
    <t>Организация обучения муниципальных служащих на курсах повышения квалификации (Закупка товаров, работ и услуг для государственных (муниципальных) нужд)</t>
  </si>
  <si>
    <t>Организация проведения ежегодной диспансеризации муниципальных служащих (Закупка товаров, работ и услуг для государственных (муниципальных) нужд)</t>
  </si>
  <si>
    <t>Разработка проектно-сметной документации для объектов муниципального образования (Закупка товаров, работ и услуг для государственных (муниципальных) нужд)</t>
  </si>
  <si>
    <t>Обеспечение информацией граждан по профилактике экстремизма (Закупка товаров, работ и услуг для государственных (муниципальных) нужд)</t>
  </si>
  <si>
    <t>Профилактические мероприятия по предотвращению распространения наркотиков (Закупка товаров, работ и услуг для государственных (муниципальных) нужд)</t>
  </si>
  <si>
    <t>Подъемные выплаты вновь трудоустроенным специалистам с медицинским образованием (Социальное обеспечение и иные выплаты населению)</t>
  </si>
  <si>
    <t>Обеспечение общественного правопорядка при проведении мероприятий с массовым пребыванием граждан (Закупка товаров, работ и услуг для государственных (муниципальных) нужд)</t>
  </si>
  <si>
    <t>Мероприятия по водоснабжению и водоотведению (Закупка товаров, работ и услуг для государственных (муниципальных) нужд)</t>
  </si>
  <si>
    <t>Проведение мероприятий  по теплоснабжению (Закупка товаров, работ и услуг для государственных (муниципальных) нужд)</t>
  </si>
  <si>
    <t>Строительство газопроводов и газовых сетей (Капитальные вложения в объекты недвижимого имущества государственной (муниципальной) собственности)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</si>
  <si>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 (Закупка товаров, работ и услуг для государственных (муниципальных) нужд)</t>
  </si>
  <si>
    <t>Проведение мероприятий с детьми и молодежью (Закупка товаров, работ и услуг для государственных (муниципальных) нужд)</t>
  </si>
  <si>
    <t>Организация профильных смен для детей, состоящих на профилактическом учете (Предоставление субсидий бюджетным, автономным учреждениям и иным некоммерческим организациям)</t>
  </si>
  <si>
    <t>Проведение мероприятий в рамках календарного плана (Расходы на выплаты персоналу в целях обеспечения выполнения функций государственными (муниципальны)ми) органами, казенными учреждениями, органами управления государственными внебюджетными фондами</t>
  </si>
  <si>
    <t>Проведение мероприятий в рамках календарного плана (Закупка товаров, работ и услуг для государственных (муниципальных) нужд)</t>
  </si>
  <si>
    <t>Премии, гранты, стипендии (Социальное обеспечение и иные выплаты населению)</t>
  </si>
  <si>
    <t>Спортивная подготовка по олимпийским и неолимпийским видам спорта (Предоставление субсидий бюджетным, автономным учреждениям и иным некоммерческим организациям)</t>
  </si>
  <si>
    <t>Обеспечение доступа к объектам  спорта (Предоставление субсидий бюджетным, автономным учреждениям и иным некоммерческим организациям)</t>
  </si>
  <si>
    <t>Приобретение спортивного инвентаря и оборудования для физкультурно-спортивных организаций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</si>
  <si>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 старшего возраста (Предоставление субсидий бюджетным, автономным учреждениям и иным некоммерческим организациям)</t>
  </si>
  <si>
    <t>Содержание центров тестирования Всероссийского физкультурно-спортивного комплекса "Готов к труду и обороне" (Предоставление субсидий бюджетным, автономным учреждениям и иным некоммерческим организациям)</t>
  </si>
  <si>
    <t>Текущий ремонт и приобретение оборудования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</si>
  <si>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населением, занятым в экономике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</si>
  <si>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18 лет (Предоставление субсидий бюджетным, автономным учреждениям и иным некоммерческим организациям)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</si>
  <si>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 (Предоставление субсидий бюджетным, автономным учреждениям и иным некоммерческим организациям)</t>
  </si>
  <si>
    <t>Дополнительные расходы на доведение средней заработной платы инструкторов по спорту и тренеров,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</si>
  <si>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  (Предоставление субсидий бюджетным, автономным учреждениям и иным некоммерческим организациям)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</si>
  <si>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</si>
  <si>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Школы-детские сады, школы начальные, неполные средние и средние (Предоставление субсидий бюджетным, автономным учреждениям и иным некоммерческим организациям)</t>
  </si>
  <si>
    <t>Обеспечение питанием обучающихся с ограниченными возможностями здоровья в общеобразовательных организациях, в том числе выплата компенсации взамен неполученного питания обучающимися с ограниченными возможностями здоровья в общеобразовательных организациях, в том числе детей–инвалидов, осваивающих основные общеобразовательные программы на дому, в том числе с применением дистанционных технологий (Предоставление субсидий бюджетным, автономным учреждениям и иным некоммерческим организациям)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</si>
  <si>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</si>
  <si>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молоком (молочной продукцией) обучающихся по программам начального общего образования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</si>
  <si>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Специальные (коррекционные) учреждения (Предоставление субсидий бюджетным, автономным учреждениям и иным некоммерческим организациям)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</si>
  <si>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(Предоставление субсидий бюджетным, автономным учреждениям и иным некоммерческим организациям)</t>
  </si>
  <si>
    <t>Обеспечение комплексной безопасности и подготовки образовательных организаций к новому учебному году (Предоставление субсидий бюджетным, автономным учреждениям и иным некоммерческим организациям)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</si>
  <si>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</si>
  <si>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 (Предоставление субсидий бюджетным, автономным учреждениям и иным некоммерческим организациям)</t>
  </si>
  <si>
    <t>46 0 E0 00000</t>
  </si>
  <si>
    <t>Национальный проект образования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</si>
  <si>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</si>
  <si>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</si>
  <si>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ремонтных работ по замене оконных блоков в муниципальных общеобразовательных организациях (Предоставление субсидий бюджетным, автономным учреждениям и иным некоммерческим организациям)</t>
  </si>
  <si>
    <t>Учреждения по внешкольной работе с детьми 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</si>
  <si>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(Закупка товаров, работ и услуг для государственных (муниципальных) нужд)</t>
  </si>
  <si>
    <t>Организация отдыха и оздоровления(Предоставление субсидий бюджетным, автономным учреждениям и иным некоммерческим организациям)</t>
  </si>
  <si>
    <t>Организация отдыха, оздоровление и временного трудоустройства несовершеннолетних в каникулярное время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</si>
  <si>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отдыха и оздоровления детей (Предоставление субсидий бюджетным, автономным учреждениям и иным некоммерческим организациям)</t>
  </si>
  <si>
    <t>Ревакцинация детей школьного возраста против клещевого энцифалита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</si>
  <si>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органов государственной власти субъектов РФ и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</si>
  <si>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Руководство и управление в сфере установленных функций органов государственной власти субъектов РФ и органов местного самоуправления 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</si>
  <si>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 (Иные бюджетные ассигнования)</t>
  </si>
  <si>
    <t>Поддержка и развитие профессионального мастерства педагогических работников, поддержка одаренных детей и талантливой молодежи (Закупка товаров, работ и услуг для государственных (муниципальных) нужд)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</si>
  <si>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  (Предоставление субсидий бюджетным, автономным учреждениям и иным некоммерческим организациям)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</si>
  <si>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(муниципальным)и) органами, казенными учреждениями, органами управления государственными внебюджетными фондами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</si>
  <si>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</si>
  <si>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пункты(Иные бюджетные ассигнования)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</si>
  <si>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 (Социальное обеспечение и иные выплаты населению)</t>
  </si>
  <si>
    <t>Единая дежурно-диспетчерская служба(Расходы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</si>
  <si>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Единая дежурно-диспетчерская служба( Закупка товаров, работ и услуг для государственных (муниципальных) нужд)</t>
  </si>
  <si>
    <t>Единая дежурно-диспетчерская служба (Иные бюджетные ассигнованияэ)</t>
  </si>
  <si>
    <t>Мероприятия в рамках программы по оздоровлению экологической обстановки (Закупка товаров, работ и услуг для государственных (муниципальных) нужд)</t>
  </si>
  <si>
    <t>Мероприятия  по энергосервисному контракту (Закупка товаров, работ и услуг для государственных (муниципальных) нужд)</t>
  </si>
  <si>
    <t>Субсидии садоводческим некоммерческим товариществам на возмещение затрат по инженерному обеспечению территорий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</si>
  <si>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(Предоставление субсидий бюджетным, автономным учреждениям и иным некоммерческим организациям)</t>
  </si>
  <si>
    <t>Капитальный ремонт, ремонт и содержание автомобильных дорог общего пользования местного значения  (Закупка товаров, работ и услуг для государственных (муниципальных) нужд)</t>
  </si>
  <si>
    <t>Зимнее и летнее содержание дорог, обрезка растительности (кустарников) (Закупка товаров, работ и услуг для государственных (муниципальных) нужд)</t>
  </si>
  <si>
    <t>Оплата электроэнергии светофорных объектов (Закупка товаров, работ и услуг для государственных (муниципальных) нужд)</t>
  </si>
  <si>
    <t>Обслуживание светофорных объектов, обслуживание, замена и установка дорожных знаков (Закупка товаров, работ и услуг для государственных (муниципальных) нужд)</t>
  </si>
  <si>
    <t>Ремонт и замена пешеходных ограждений, устройство пешеходных переходов (Закупка товаров, работ и услуг для государственных (муниципальных) нужд)</t>
  </si>
  <si>
    <t>Софинансирование ямочного ремонта дорог (Закупка товаров, работ и услуг для государственных (муниципальных) нужд)</t>
  </si>
  <si>
    <t>Ремонт внутриквартальных проездов, гредирование, отсыпка дорог, устройство тротуаров (Закупка товаров, работ и услуг для государственных (муниципальных) нужд)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</si>
  <si>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(Предоставление субсидий бюджетным, автономным учреждениям и иным некоммерческим организациям)</t>
  </si>
  <si>
    <t>Предоставление общедоступного и бесплатного дошкольного образования в образовательных организациях, реализующих программу дошкольного образования (Предоставление субсидий бюджетным, автономным учреждениям и иным некоммерческим организациям)</t>
  </si>
  <si>
    <t>Создание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образования, условий для получения детьми дошкольного возраста с ограниченными возможностями здоровья качественного образования и коррекции развития (Предоставление субсидий бюджетным, автономным учреждениям и иным некоммерческим организациям)</t>
  </si>
  <si>
    <t>Проведение капитального ремонта зданий и сооружений муниципальных организаций дошкольного образования (Предоставление субсидий бюджетным, автономным учреждениям и иным некоммерческим организациям)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</si>
  <si>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 (Социальное обеспечение и иные выплаты населению)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</si>
  <si>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дошкольные образовательные организации, через предоставление компенсации части родительской платы (Социальное обеспечение и иные выплаты населению)</t>
  </si>
  <si>
    <t>Реализация приоритетного проекта "Формирование комфортной городской среды" (Закупка товаров, работ и услуг для государственных (муниципальных) нужд)</t>
  </si>
  <si>
    <t>Организация культурно-досуговых мероприятий и эффективное управление сферой культуры (Закупка товаров, работ и услуг для государственных (муниципальных) нужд)</t>
  </si>
  <si>
    <t>65 0 00 80002</t>
  </si>
  <si>
    <t>Сохранение и развитие культурно-досуговой сферы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</si>
  <si>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</si>
  <si>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Сохранение историко-культурного наследия (Закупка товаров, работ и услуг для государственных (муниципальных) нужд)</t>
  </si>
  <si>
    <t>Сохранение историко-культурного наследия (Предоставление субсидий бюджетным, автономным учреждениям и иным некоммерческим организациям)</t>
  </si>
  <si>
    <t>Сохранение историко-культурного наследия (Иные бюджетные ассигнования)</t>
  </si>
  <si>
    <t>Обеспечение доступности информационных ресурсов населению города через библиотечное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</si>
  <si>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доступности информационных ресурсов населению города через библиотечное обслуживание  (Закупка товаров, работ и услуг для государственных (муниципальных) нужд)</t>
  </si>
  <si>
    <t>Обеспечение доступности информационных ресурсов населению города через библиотечное обслуживание  (Иные бюджетные ассигнования)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</si>
  <si>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</si>
  <si>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</si>
  <si>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</si>
  <si>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Обучение учащихся с учетом требований государственных образовательных стандартов дополнительного образования (Предоставление субсидий бюджетным, автономным учреждениям и иным некоммерческим организациям)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</si>
  <si>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</si>
  <si>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  (Социальное обеспечение и иные выплаты населению)</t>
  </si>
  <si>
    <t>Ежемесячное пособие на ребенка в соответствии с Законом Челябинской области «О ежемесячном пособии на ребенка»  (Закупка товаров, работ и услуг для государственных (муниципальных) нужд)</t>
  </si>
  <si>
    <t>Ежемесячное пособие на ребенка в соответствии с Законом Челябинской области «О ежемесячном пособии на ребенка»  (Социальное обеспечение и иные выплаты населению)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</si>
  <si>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(Закупка товаров, работ и услуг для государственных (муниципальных) нужд)</t>
  </si>
  <si>
    <t>Ежемесячная денежная выплата на оплату жилья и коммунальных услуг многодетной семье в соответствии с Законом Челябинской области «О статусе и дополнительных мерах социальной поддержки многодетной семьи в Челябинской области»  (Социальное обеспечение и иные выплаты населению)</t>
  </si>
  <si>
    <t>Реализация мероприятий по поддержке семей и детей группы риска (Социальное обеспечение и иные выплаты населению)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</si>
  <si>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(Закупка товаров, работ и услуг для государственных (муниципальных) нужд)</t>
  </si>
  <si>
    <t>Выплата областного единовременного пособия при рождении ребенка в соответствии с Законом Челябинской области «Об областном единовременном пособии при рождении ребенка» (Социальное обеспечение и иные выплаты населению)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</si>
  <si>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</si>
  <si>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(Закупка товаров, работ и услуг для государственных (муниципальных) нужд)</t>
  </si>
  <si>
    <t>Социальная поддержка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  (Иные бюджетные ассигнования)</t>
  </si>
  <si>
    <t>Организация и осуществление деятельности по опеке и попечительству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</si>
  <si>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осуществление деятельности по опеке и попечительству  (Закупка товаров, работ и услуг для государственных (муниципальных) нужд)</t>
  </si>
  <si>
    <t>Реализация мероприятий по поддержке семей и детей группы риска (Закупка товаров, работ и услуг для государственных (муниципальных) нужд)</t>
  </si>
  <si>
    <t>Реализация переданных государственных полномочий по социальному обслуживанию граждан  (Предоставление субсидий бюджетным, автономным учреждениям и иным некоммерческим организациям)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</si>
  <si>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</si>
  <si>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ветеранов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</si>
  <si>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</si>
  <si>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мерах социальной поддержки жертв политических репрессий в Челябинской области»  (Социальное обеспечение и иные выплаты населению)</t>
  </si>
  <si>
    <t>Ежемесячная денежная выплата в соответствии с Законом Челябинской области «О звании «Ветеран труда Челябинской области»  (Закупка товаров, работ и услуг для государственных (муниципальных) нужд)</t>
  </si>
  <si>
    <t>Ежемесячная денежная выплата в соответствии с Законом Челябинской области «О звании «Ветеран труда Челябинской области»  (Социальное обеспечение и иные выплаты населению)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</si>
  <si>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</si>
  <si>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Компенсация расходов на оплату жилых помещений и коммунальных услуг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</si>
  <si>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(Закупка товаров, работ и услуг для государственных (муниципальных) нужд)</t>
  </si>
  <si>
    <t>Компенсационные выплаты за пользование услугами связи в соответствии с Законом Челябинской области «О дополнительных мерах социальной защиты ветеранов в Челябинской области»  (Социальное обеспечение и иные выплаты населению)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</si>
  <si>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(Закупка товаров, работ и услуг для государственных (муниципальных) нужд)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</si>
  <si>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«О дополнительных мерах социальной поддержки отдельных категорий граждан в Челябинской области»  (Социальное обеспечение и иные выплаты населению)</t>
  </si>
  <si>
    <t>Предоставление гражданам субсидий на оплату жилого помещения и коммунальных услуг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</si>
  <si>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(Социальное обеспечение и иные выплаты населению)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</si>
  <si>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(Закупка товаров, работ и услуг для государственных (муниципальных) нужд)</t>
  </si>
  <si>
    <t>Возмещение стоимости услуг по погребению и выплата социального пособия на погребение в соответствии с Законом Челябинской области «О возмещении стоимости услуг по погребению и выплате социального пособия на погребение»  (Социальное обеспечение и иные выплаты населению)</t>
  </si>
  <si>
    <t>Адресная субсидия гражданам в связи с ростом платы за коммунальные услуги (Социальное обеспечение и иные выплаты населению)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</si>
  <si>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 (Закупка товаров, работ и услуг для государственных (муниципальных) нужд)</t>
  </si>
  <si>
    <t>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   (Социальное обеспечение и иные выплаты населению)</t>
  </si>
  <si>
    <t>Выплата пенсии за выслугу лет лицам, замещавшим должности муниципальной службы (Социальное обеспечение и иные выплаты населению)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</si>
  <si>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 (Закупка товаров, работ и услуг для государственных (муниципальных) нужд)</t>
  </si>
  <si>
    <t>Реализация полномочий Российской Федерации по осуществлению ежегодной денежной выплаты лицам, награжденным нагрудным знаком «Почетный донор России» (Социальное обеспечение и иные выплаты населению)</t>
  </si>
  <si>
    <t>Реализация полномочий Российской Федерации на оплату жилищно-коммунальных услуг отдельным категориям граждан  (Закупка товаров, работ и услуг для государственных (муниципальных) нужд)</t>
  </si>
  <si>
    <t>Реализация полномочий Российской Федерации на оплату жилищно-коммунальных услуг отдельным категориям граждан  (Социальное обеспечение и иные выплаты населению)</t>
  </si>
  <si>
    <t>Приобретение технических средств реабилитации для пунктов проката в муниципальных учреждениях социальной защиты населения (Закупка товаров, работ и услуг для государственных (муниципальных) нужд)</t>
  </si>
  <si>
    <t>Руководство и управление в сфере установленных функций органов государственной власти субъектов РФ и органов местного самоуправления (Иные бюджетные ассигнования)</t>
  </si>
  <si>
    <t>Организация работы органов управления социальной защиты населения муниципальных образований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</si>
  <si>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работы органов управления социальной защиты населения муниципальных образований  (Закупка товаров, работ и услуг для государственных (муниципальных) нужд)</t>
  </si>
  <si>
    <t>Предоставление гражданам субсидий на оплату жилого помещения и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</si>
  <si>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переданных государственных полномочий по назначению государственной социальной помощи отдельным категориям граждан, в том числе на основании социального контракта (Закупка товаров, работ и услуг для государственных (муниципальных) нужд)</t>
  </si>
  <si>
    <t>Реализация переданных государствнных полномочий по назначению гражданам единовременной социальной выплаты и формированию электронных реестровдля зачисления денежных средств на счета физических лиц в кредитных организациях (Закупка товаров, работ и услуг для государственных (муниципальных) нужд)</t>
  </si>
  <si>
    <t>Ежемесячная денежная выплата Почетным гражданам города (Социальное обеспечение и иные выплаты населению)</t>
  </si>
  <si>
    <t>Выплата единовременного денежного пособия (Социальное обеспечение и иные выплаты населению)</t>
  </si>
  <si>
    <t>Оказание материальной помощи в связи с пожаром (Социальное обеспечение и иные выплаты населению)</t>
  </si>
  <si>
    <t>Единовременное денежное пособие юбилярам (90, 95, 100 лет) (Социальное обеспечение и иные выплаты населению)</t>
  </si>
  <si>
    <t>Организация и проведение социальных городских мероприятий (Закупка товаров, работ и услуг для государственных (муниципальных) нужд)</t>
  </si>
  <si>
    <t>Развитие туризма и формирование благоприятного имиджа Чебаркульского городского округа (Закупка товаров, работ и услуг для государственных (муниципальных) нужд)</t>
  </si>
  <si>
    <t>Обеспечение доступности зданий и сооружений в сферах жизнедеятельности инвалидов и других маломобильных групп населения (Предоставление субсидий бюджетным, автономным учреждениям и иным некоммерческим организациям)</t>
  </si>
  <si>
    <t>Финансовая поддержка учреждений спортивной подготовки на этапах спортивной специализации, в том числе на приобретение спортивного инвентаря и оборудования (Предоставление субсидий бюджетным, автономным учреждениям и иным некоммерческим организациям)</t>
  </si>
  <si>
    <t>Обеспечение доступности зданий и сооружений в сферах жизнедеятельности инвалидов и других маломобильных групп населения (Обеспечение деятельности (оказание услуг) подведомственных казенных учреждений)</t>
  </si>
  <si>
    <t>Проведение городских мероприятий и социальная поддержка ветеранов (пенсионеров) (Предоставление субсидий бюджетным, автономным учреждениям и иным некоммерческим организациям)</t>
  </si>
  <si>
    <t>Предоставление субсидий некоммерческим организациям инвалидов по зрению для осуществление деятельности по реабилитации инвалидов по зрению (Предоставление субсидий бюджетным, автономным учреждениям и иным некоммерческим организациям)</t>
  </si>
  <si>
    <t>Субсидии местным бюджетам на предоставление молодым семьям -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эконом-класса  (Социальное обеспечение и иные выплаты населению)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</si>
  <si>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( Капитальные вложения в объекты недвижимого имущества государственной (муниципальной) собственности)</t>
  </si>
  <si>
    <t>Текущий ремонт и содержание помещений и имущества, находящихся в муниципальной казне (Закупка товаров, работ и услуг для государственных (муниципальных) нужд)</t>
  </si>
  <si>
    <t>Текущий ремонт и содержание помещений и имущества, находящихся в муниципальной казне (Иные бюджетные ассигнования)</t>
  </si>
  <si>
    <t>Проведение комплексных кадастровых работ на территории Челябинской области (Закупка товаров, работ и услуг для государственных (муниципальных) нужд)</t>
  </si>
  <si>
    <t>Мероприятия по учету и распоряжению земельными участками (Закупка товаров, работ и услуг для государственных (муниципальных) нужд)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</si>
  <si>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</si>
  <si>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Благоустройство территорий рекреационного назначения (Закупка товаров, работ и услуг для государственных (муниципальных) нужд)</t>
  </si>
  <si>
    <t>Содержание и текущий ремонт объектов благоустройства (Закупка товаров, работ и услуг для государственных (муниципальных) нужд)</t>
  </si>
  <si>
    <t>Организация освещения улиц (Закупка товаров, работ и услуг для государственных (муниципальных) нужд)</t>
  </si>
  <si>
    <t>Прочие мероприятия по благоустройству городского округа (Закупка товаров, работ и услуг для государственных (муниципальных) нужд)</t>
  </si>
  <si>
    <t>Учреждения, осуществляющие содержание и текущий ремонт объектов благоустройства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</si>
  <si>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Учреждения, осуществляющие содержание и текущий ремонт объектов благоустройства (Закупка товаров, работ и услуг для государственных (муниципальных) нужд)</t>
  </si>
  <si>
    <t>Учреждения, осуществляющие содержание и текущий ремонт объектов благоустройства (Иные бюджетные ассигнования)</t>
  </si>
  <si>
    <t>Создание и содержание мест (площадок) накопления твердых коммунальных отходов (Закупка товаров, работ и услуг для государственных (муниципальных) нужд)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</si>
  <si>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</si>
  <si>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 (Закупка товаров, работ и услуг для государственных (муниципальных) нужд)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</si>
  <si>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</si>
  <si>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</si>
  <si>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</si>
  <si>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Субвенция на организацию работы комиссий по делам несовершеннолетних и защите их прав  (Закупка товаров, работ и услуг для государственных (муниципальных) нужд)</t>
  </si>
  <si>
    <t>Реализация переданных государственных полномочий в области охраны труда  (Расходы на выплаты персоналу в целях обеспечения выполнения функций государственными (муниципальными) )органами, казенными учреждениями, органами управления государственными внебюджетными фондами</t>
  </si>
  <si>
    <t>Реализация переданных государственных полномочий в области охраны труда  (Закупка товаров, работ и услуг для государственных (муниципальных) нужд)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</si>
  <si>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</si>
  <si>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</si>
  <si>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(Иные бюджетные ассигнования)</t>
  </si>
  <si>
    <t>Софинансирование расходных обязательств муниципальных образований Челябинской области, возникающих при осуществлении органами местного самоуправления муниципальных образований полномочий по решению вопросов местного значения, основанных на инициативных проектах, внесенных в местную администрацию в соответствии с Федеральным законом от 20 июля 2020 года № 236-ФЗ «О внесении изменений в Федеральный закон «Об общих принципах организации местного самоуправления в Российской Федерации» (Иные бюджетные ассигнования)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</si>
  <si>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</si>
  <si>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 (Закупка товаров, работ и услуг для государственных (муниципальных) нужд)</t>
  </si>
  <si>
    <t>Руководитель контрольно-счетной палаты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</si>
  <si>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Исполнение исполнительных листов (Иные бюджетные ассигнования)</t>
  </si>
  <si>
    <t>Резервные фонды местных администраций (Иные бюджетные ассигнования)</t>
  </si>
  <si>
    <t>Региональный проект «Обеспечение устойчивого сокращения непригодного для проживания жилищного фонда»</t>
  </si>
  <si>
    <t>Региональный проект "Культурная среда"</t>
  </si>
  <si>
    <t>Региональный проект "Формирование комфортной городской среды"</t>
  </si>
  <si>
    <t>67 0 00 79240</t>
  </si>
  <si>
    <t>Мероприятия для участия в Всероссийском конкурсе лучших проектов создания комфортной городской среды в малых городах и исторических поселениях (Закупка товаров, работ и услуг для государственных (муниципальных) нужд)</t>
  </si>
  <si>
    <t>67 0 00 79300</t>
  </si>
  <si>
    <t>67 0 00 79400</t>
  </si>
  <si>
    <t>67 0 00 79500</t>
  </si>
  <si>
    <t>67 0 00 79600</t>
  </si>
  <si>
    <t>Благоустройство площади Ленина (Закупка товаров, работ и услуг для государственных (муниципальных) нужд)</t>
  </si>
  <si>
    <t>Благоустройство Семейного парка (Закупка товаров, работ и услуг для государственных (муниципальных) нужд)</t>
  </si>
  <si>
    <t>Благоустройство парка Победы (Закупка товаров, работ и услуг для государственных (муниципальных) нужд)</t>
  </si>
  <si>
    <t>46 0 00 L3040</t>
  </si>
  <si>
    <t>Разработка дизайн-кода, брендинга территории города (Закупка товаров, работ и услуг для государственных (муниципальных) нужд)</t>
  </si>
  <si>
    <t>44 0 00 79518</t>
  </si>
  <si>
    <t>Поддержка и развитие профессионального мастерства педагогических работников, поддержка одаренных детей и талантливой молодежи (Социальное обеспечение и иные выплаты населению)</t>
  </si>
  <si>
    <t>58 0 00 20400</t>
  </si>
  <si>
    <t>Муниципальная программа «Развитие информационного общества на территории Чебаркульского городского округа»</t>
  </si>
  <si>
    <t>Обеспечение защиты информации, содержащейся в информационных системах, и проведение аттестации информационных систем в соответствии с требованиями защиты информации, осуществляемые в органах социальной защиты населения муниципальных образований Челябинской области</t>
  </si>
  <si>
    <t>58 0 00 00000</t>
  </si>
  <si>
    <t>58 D 46 0250</t>
  </si>
  <si>
    <t>60 0 00 78008</t>
  </si>
  <si>
    <t>60 0 00 78009</t>
  </si>
  <si>
    <t>62 0 G1 43200</t>
  </si>
  <si>
    <t>Ликвидация несанкционированных свалок отходов</t>
  </si>
  <si>
    <t>Укрепление материально-технической базы и оснащение оборудованием детских музыкальных, художественных, хореографических школ и школ искусствЛиквидация несанкционированных свалок отходов</t>
  </si>
  <si>
    <t>Благоустройство Семейного парка  (Предоставление субсидий бюджетным, автономным учреждениям и иным некоммерческим организациям)</t>
  </si>
  <si>
    <t>Осуществление деятельности по обращению с животными без владельцев, обитающими на территории городского округа  (Предоставление субсидий бюджетным, автономным учреждениям и иным некоммерческим организациям)</t>
  </si>
  <si>
    <t>Муниципальная программа "Природоохранные мероприятия оздоровления экологической обстановки на территории Чебаркульского городского округа "</t>
  </si>
  <si>
    <t>Руководство и управление в сфере установленных функций органов государственной власти субъектов РФ и органов местного самоуправления (Социальное обеспечение и иные выплаты населению)</t>
  </si>
  <si>
    <t>99 0 00 79012</t>
  </si>
  <si>
    <t>Предоставление субсидий некоммерческим организациям (СМИ), для информирования населения о социально-экономическом развитии муниципального образования и о иной официальной информации  (Предоставление субсидий бюджетным, автономным учреждениям и иным некоммерческим организациям)</t>
  </si>
  <si>
    <t>Модернизация образования в Чебаркульском городском округе (Предоставление субсидий бюджетным, автономным учреждениям и иным некоммерческим организациям)</t>
  </si>
  <si>
    <t>46 0 00 79524</t>
  </si>
  <si>
    <t>Оказание поддержки садоводческим некоммерческим товариществам (Предоставление субсидий бюджетным, автономным учреждениям и иным некоммерческим организациям)</t>
  </si>
  <si>
    <t>43 0 00 99612</t>
  </si>
  <si>
    <t>Инициативный проект "Восстановление спортивной площадки и установка хоккейной коробки ул. Елагина" (Предоставление субсидий бюджетным, автономным учреждениям и иным некоммерческим организациям)</t>
  </si>
  <si>
    <t>43 0 00 99613</t>
  </si>
  <si>
    <t>43 0 00 99614</t>
  </si>
  <si>
    <t>Инициативный проект "Ремонт автономной котельной в здании по адресу: ул. Щоссейная, 9/2" (Предоставление субсидий бюджетным, автономным учреждениям и иным некоммерческим организациям)</t>
  </si>
  <si>
    <t>Инициативный проект " Ремонт наружных сетей теплоснабжения от здания ул. Шоссейная, 9/2 до здания ул. Шоссейная, 9" (Предоставление субсидий бюджетным, автономным учреждениям и иным некоммерческим организациям)</t>
  </si>
  <si>
    <t>Обеспечение общественного правопорядка при проведении мероприятий с массовым пребыванием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</si>
  <si>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46 0 00 99611</t>
  </si>
  <si>
    <t>Инициативный проект "Капитальный ремонт МБДОУ "ДС № 35" (Предоставление субсидий бюджетным, автономным учреждениям и иным некоммерческим организациям)</t>
  </si>
  <si>
    <t>65 0 00 99616</t>
  </si>
  <si>
    <t>Инициативный проект "Закупка профессионального уличного звукового оборудования, для проведения уличных массовых мероприятий на центральных площадках города" (Иные бюджетные ассигнования)</t>
  </si>
  <si>
    <t>67 0 00 99615</t>
  </si>
  <si>
    <t>Инициативный проект "Благоустройство парка "Победы" (Закупка товаров, работ и услуг для государственных (муниципальных) нужд)</t>
  </si>
  <si>
    <t>51 0 00 46030</t>
  </si>
  <si>
    <t>Информационное обеспечение в области пожарной безопасности (Закупка товаров, работ и услуг для государственных (муниципальных) нужд)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</si>
  <si>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 (Закупка товаров, работ и услуг для государственных (муниципальных) нужд)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</si>
  <si>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</si>
  <si>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52 0 00 28101</t>
  </si>
  <si>
    <t>56 1 00 L4970</t>
  </si>
  <si>
    <t>Ремонт  (Закупка товаров, работ и услуг для государственных (муниципальных) нужд)</t>
  </si>
  <si>
    <t>44 0 00 90075</t>
  </si>
  <si>
    <t>Субсидия в целях финансового обеспечения (возмещения) затрат по проведению капитального ремонта общего имущества многоквартирных домов (Иные бюджетные ассигнования)</t>
  </si>
  <si>
    <t>60 0 00 78011</t>
  </si>
  <si>
    <t>Летнее содержание дорог и элементов их обустройства (Закупка товаров, работ и услуг для государственных (муниципальных) нужд)</t>
  </si>
  <si>
    <t>Профилактика безопасности дорожного движения (Закупка товаров, работ и услуг для государственных (муниципальных) нужд)</t>
  </si>
  <si>
    <t>Ремонт дорог (Закупка товаров, работ и услуг для государственных (муниципальных) нужд)</t>
  </si>
  <si>
    <t>44 0 00 79519</t>
  </si>
  <si>
    <t>Мероприятия по газификации (Закупка товаров, работ и услуг для государственных (муниципальных) нужд)</t>
  </si>
  <si>
    <t>Мероприятия по электроснабжению (Закупка товаров, работ и услуг для государственных (муниципальных) нужд)</t>
  </si>
  <si>
    <t>Организация и проведение социальных городских мероприятий  (Социальное обеспечение и иные выплаты населению)</t>
  </si>
  <si>
    <t>56 3 F3 67482</t>
  </si>
  <si>
    <t>56 3 F3 67483</t>
  </si>
  <si>
    <t>Обеспечение мероприятий по переселению граждан из аварийного жилищного фонда за счет средств областного бюджета 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</si>
  <si>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местного бюджета (Капитальные вложения в объекты недвижимого имущества государственной (муниципальной) собственности)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</si>
  <si>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 (Капитальные вложения в объекты недвижимого имущества государственной (муниципальной) собственности)</t>
  </si>
  <si>
    <t>Прочие мероприятия по благоустройству городского округа  (Социальное обеспечение и иные выплаты населению)</t>
  </si>
  <si>
    <t>Организация культурно-досуговых мероприятий и эффективное управление сферой культуры (Социальное обеспечение и иные выплаты населению)</t>
  </si>
  <si>
    <t>99 0 00 00093</t>
  </si>
  <si>
    <t>Исполнение решений судов, мировых соглашений  (Иные бюджетные ассигнования)</t>
  </si>
  <si>
    <t>67 0 00 79700</t>
  </si>
  <si>
    <t>Установка видеонаблюдения в парке культуры и отдыха , ул.Ленина 2а, в парке Победы, на площади Ленина (Закупка товаров, работ и услуг для государственных (муниципальных) нужд)</t>
  </si>
  <si>
    <t>67 0 00 S5020</t>
  </si>
  <si>
    <t>рублей</t>
  </si>
  <si>
    <t>57 0 00 90050</t>
  </si>
  <si>
    <t xml:space="preserve">05 </t>
  </si>
  <si>
    <t>Субсидия организациям жилищно-коммунального комплекса на финансовое обеспечение (возмещение) затрат, связанных с частичным погашением задолженности за топливно-энергетические ресурсы</t>
  </si>
  <si>
    <t>Проведение мероприятий с детьми и молодежью (Предоставление субсидий бюджетным, автономным учреждениям и иным некоммерческим организациям)</t>
  </si>
  <si>
    <t>52 0 00 28670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</si>
  <si>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 (Закупка товаров, работ и услуг для государственных (муниципальных) нужд)</t>
  </si>
  <si>
    <t>Ежемесячная денежная выплата Почетным гражданам города (Закупка товаров, работ и услуг для государственных (муниципальных) нужд)</t>
  </si>
  <si>
    <t>56 3 00 90030</t>
  </si>
  <si>
    <t>67 0 00 79800</t>
  </si>
  <si>
    <t>Устройство газонов на объектах: парк культуры и отдыха, улица, 2А, парк Победы, площадь Ленина (Закупка товаров, работ и услуг для государственных (муниципальных) нужд)</t>
  </si>
  <si>
    <t>Снос жилых домов, признанных аварийными, и жилых домов с высоким (более 70 процентов) уровнем износа (Закупка товаров, работ и услуг для государственных (муниципальных) нужд)</t>
  </si>
  <si>
    <t>99 0 00 99220</t>
  </si>
  <si>
    <t>Поощрение муниципальных управленческих команд в Челябинской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</si>
  <si>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бюджета Чебаркульского городского округа по целевым статьям (муниципальным программам  и непрограммным направлениям деятельности), группам видов расходов, разделам и подразделам классификации расходов бюджетов на 2022 год</t>
  </si>
  <si>
    <t xml:space="preserve">Приложение 1
к решению Собрания депутатов
Чебаркульского городского округа
    от 01.11.2022 г. №              Приложение 2
к решению Собрания депутатов
Чебаркульского городского округа
от 21.12.2021 г. №247
</t>
  </si>
  <si>
    <t>46 0 00 79521</t>
  </si>
  <si>
    <t>Обеспечение здоровьесберегающих условий организации образавательного процесса  (Предоставление субсидий бюджетным, автономным учреждениям и иным некоммерческим организациям)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</si>
</sst>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8"/>
      <name val="Arial Narrow"/>
      <family val="2"/>
      <charset val="204"/>
    </font>
    <font>
      <i/>
      <sz val="10"/>
      <name val="Arial Cyr"/>
      <charset val="204"/>
    </font>
    <font>
      <b/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i/>
      <sz val="10"/>
      <color indexed="8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8"/>
      <color indexed="8"/>
      <name val="Arial Narrow"/>
      <family val="2"/>
      <charset val="204"/>
    </font>
    <font>
      <sz val="10"/>
      <name val="Arial Cyr"/>
      <charset val="204"/>
    </font>
    <font>
      <b/>
      <sz val="8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color theme="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6" fillId="0" borderId="0" xfId="0" applyFont="1"/>
    <xf numFmtId="0" fontId="0" fillId="2" borderId="0" xfId="0" applyFill="1"/>
    <xf numFmtId="0" fontId="3" fillId="2" borderId="0" xfId="0" applyFont="1" applyFill="1"/>
    <xf numFmtId="4" fontId="9" fillId="3" borderId="1" xfId="0" applyNumberFormat="1" applyFont="1" applyFill="1" applyBorder="1"/>
    <xf numFmtId="4" fontId="8" fillId="3" borderId="1" xfId="0" applyNumberFormat="1" applyFont="1" applyFill="1" applyBorder="1"/>
    <xf numFmtId="49" fontId="2" fillId="3" borderId="1" xfId="0" applyNumberFormat="1" applyFont="1" applyFill="1" applyBorder="1"/>
    <xf numFmtId="0" fontId="0" fillId="3" borderId="0" xfId="0" applyFill="1"/>
    <xf numFmtId="0" fontId="5" fillId="3" borderId="1" xfId="0" applyNumberFormat="1" applyFont="1" applyFill="1" applyBorder="1" applyAlignment="1">
      <alignment wrapText="1"/>
    </xf>
    <xf numFmtId="0" fontId="11" fillId="3" borderId="0" xfId="0" applyFont="1" applyFill="1" applyAlignment="1">
      <alignment horizontal="right"/>
    </xf>
    <xf numFmtId="0" fontId="11" fillId="3" borderId="0" xfId="0" applyFont="1" applyFill="1"/>
    <xf numFmtId="49" fontId="7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/>
    <xf numFmtId="0" fontId="2" fillId="3" borderId="1" xfId="1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center" textRotation="90" readingOrder="2"/>
    </xf>
    <xf numFmtId="49" fontId="7" fillId="3" borderId="1" xfId="0" applyNumberFormat="1" applyFont="1" applyFill="1" applyBorder="1" applyAlignment="1">
      <alignment horizontal="center" textRotation="90" wrapText="1" readingOrder="2"/>
    </xf>
    <xf numFmtId="49" fontId="7" fillId="3" borderId="1" xfId="0" applyNumberFormat="1" applyFont="1" applyFill="1" applyBorder="1" applyAlignment="1">
      <alignment horizontal="left" vertical="center" textRotation="90" wrapText="1" readingOrder="2"/>
    </xf>
    <xf numFmtId="4" fontId="11" fillId="3" borderId="1" xfId="0" applyNumberFormat="1" applyFont="1" applyFill="1" applyBorder="1"/>
    <xf numFmtId="4" fontId="13" fillId="3" borderId="1" xfId="0" applyNumberFormat="1" applyFont="1" applyFill="1" applyBorder="1"/>
    <xf numFmtId="0" fontId="11" fillId="3" borderId="0" xfId="0" applyNumberFormat="1" applyFont="1" applyFill="1"/>
    <xf numFmtId="0" fontId="7" fillId="3" borderId="1" xfId="0" applyNumberFormat="1" applyFont="1" applyFill="1" applyBorder="1" applyAlignment="1">
      <alignment horizontal="center" vertical="center" wrapText="1"/>
    </xf>
    <xf numFmtId="0" fontId="12" fillId="3" borderId="1" xfId="0" applyNumberFormat="1" applyFont="1" applyFill="1" applyBorder="1"/>
    <xf numFmtId="0" fontId="2" fillId="3" borderId="1" xfId="0" applyNumberFormat="1" applyFont="1" applyFill="1" applyBorder="1" applyAlignment="1">
      <alignment wrapText="1"/>
    </xf>
    <xf numFmtId="0" fontId="5" fillId="3" borderId="1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0" fontId="16" fillId="3" borderId="0" xfId="0" applyFont="1" applyFill="1"/>
    <xf numFmtId="0" fontId="16" fillId="2" borderId="0" xfId="0" applyFont="1" applyFill="1"/>
    <xf numFmtId="0" fontId="3" fillId="5" borderId="0" xfId="0" applyFont="1" applyFill="1"/>
    <xf numFmtId="0" fontId="19" fillId="4" borderId="0" xfId="0" applyFont="1" applyFill="1"/>
    <xf numFmtId="0" fontId="3" fillId="4" borderId="0" xfId="0" applyFont="1" applyFill="1"/>
    <xf numFmtId="0" fontId="3" fillId="6" borderId="0" xfId="0" applyFont="1" applyFill="1"/>
    <xf numFmtId="0" fontId="0" fillId="6" borderId="0" xfId="0" applyFill="1"/>
    <xf numFmtId="0" fontId="0" fillId="5" borderId="0" xfId="0" applyFont="1" applyFill="1"/>
    <xf numFmtId="0" fontId="3" fillId="7" borderId="0" xfId="0" applyFont="1" applyFill="1"/>
    <xf numFmtId="0" fontId="17" fillId="3" borderId="1" xfId="1" applyNumberFormat="1" applyFont="1" applyFill="1" applyBorder="1" applyAlignment="1">
      <alignment horizontal="left" vertical="center" wrapText="1"/>
    </xf>
    <xf numFmtId="49" fontId="17" fillId="3" borderId="1" xfId="0" applyNumberFormat="1" applyFont="1" applyFill="1" applyBorder="1"/>
    <xf numFmtId="4" fontId="18" fillId="3" borderId="1" xfId="0" applyNumberFormat="1" applyFont="1" applyFill="1" applyBorder="1"/>
    <xf numFmtId="0" fontId="14" fillId="3" borderId="1" xfId="1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/>
    <xf numFmtId="4" fontId="10" fillId="3" borderId="1" xfId="0" applyNumberFormat="1" applyFont="1" applyFill="1" applyBorder="1"/>
    <xf numFmtId="0" fontId="15" fillId="3" borderId="1" xfId="0" applyNumberFormat="1" applyFont="1" applyFill="1" applyBorder="1" applyAlignment="1">
      <alignment wrapText="1"/>
    </xf>
    <xf numFmtId="0" fontId="14" fillId="3" borderId="1" xfId="0" applyNumberFormat="1" applyFont="1" applyFill="1" applyBorder="1" applyAlignment="1">
      <alignment wrapText="1"/>
    </xf>
    <xf numFmtId="4" fontId="7" fillId="3" borderId="1" xfId="0" applyNumberFormat="1" applyFont="1" applyFill="1" applyBorder="1"/>
    <xf numFmtId="0" fontId="14" fillId="3" borderId="1" xfId="0" applyNumberFormat="1" applyFont="1" applyFill="1" applyBorder="1"/>
    <xf numFmtId="0" fontId="14" fillId="3" borderId="1" xfId="0" applyNumberFormat="1" applyFont="1" applyFill="1" applyBorder="1" applyAlignment="1">
      <alignment horizontal="left" vertical="center" wrapText="1"/>
    </xf>
    <xf numFmtId="49" fontId="14" fillId="3" borderId="0" xfId="0" applyNumberFormat="1" applyFont="1" applyFill="1" applyAlignment="1">
      <alignment wrapText="1"/>
    </xf>
    <xf numFmtId="0" fontId="15" fillId="3" borderId="1" xfId="0" applyNumberFormat="1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4" fontId="6" fillId="0" borderId="0" xfId="0" applyNumberFormat="1" applyFont="1"/>
    <xf numFmtId="0" fontId="7" fillId="3" borderId="0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114</xdr:row>
      <xdr:rowOff>142875</xdr:rowOff>
    </xdr:to>
    <xdr:pic>
      <xdr:nvPicPr>
        <xdr:cNvPr id="1117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190500</xdr:colOff>
      <xdr:row>114</xdr:row>
      <xdr:rowOff>142875</xdr:rowOff>
    </xdr:to>
    <xdr:pic>
      <xdr:nvPicPr>
        <xdr:cNvPr id="1118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8502550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112</xdr:row>
      <xdr:rowOff>142875</xdr:rowOff>
    </xdr:to>
    <xdr:pic>
      <xdr:nvPicPr>
        <xdr:cNvPr id="1119" name="Picture 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</xdr:colOff>
      <xdr:row>112</xdr:row>
      <xdr:rowOff>142875</xdr:rowOff>
    </xdr:to>
    <xdr:pic>
      <xdr:nvPicPr>
        <xdr:cNvPr id="1120" name="Picture 2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2169675"/>
          <a:ext cx="1905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9"/>
  <sheetViews>
    <sheetView tabSelected="1" view="pageBreakPreview" zoomScaleSheetLayoutView="100" workbookViewId="0">
      <selection activeCell="H9" sqref="H9"/>
    </sheetView>
  </sheetViews>
  <sheetFormatPr defaultRowHeight="12.75"/>
  <cols>
    <col min="1" max="1" width="73" style="20" customWidth="1"/>
    <col min="2" max="2" width="10.28515625" style="10" customWidth="1"/>
    <col min="3" max="3" width="4" style="10" customWidth="1"/>
    <col min="4" max="4" width="4.140625" style="10" customWidth="1"/>
    <col min="5" max="5" width="5.7109375" style="10" customWidth="1"/>
    <col min="6" max="6" width="15.7109375" style="10" customWidth="1"/>
    <col min="8" max="8" width="16" bestFit="1" customWidth="1"/>
  </cols>
  <sheetData>
    <row r="1" spans="1:8" ht="130.5" customHeight="1">
      <c r="C1" s="52" t="s">
        <v>539</v>
      </c>
      <c r="D1" s="52"/>
      <c r="E1" s="52"/>
      <c r="F1" s="52"/>
    </row>
    <row r="2" spans="1:8" ht="27.75" customHeight="1">
      <c r="A2" s="51" t="s">
        <v>538</v>
      </c>
      <c r="B2" s="51"/>
      <c r="C2" s="51"/>
      <c r="D2" s="51"/>
      <c r="E2" s="51"/>
      <c r="F2" s="51"/>
    </row>
    <row r="3" spans="1:8" ht="15" customHeight="1">
      <c r="A3" s="51"/>
      <c r="B3" s="51"/>
      <c r="C3" s="51"/>
      <c r="D3" s="51"/>
      <c r="E3" s="51"/>
      <c r="F3" s="51"/>
    </row>
    <row r="4" spans="1:8" ht="15" customHeight="1">
      <c r="A4" s="48"/>
      <c r="B4" s="48"/>
      <c r="C4" s="48"/>
      <c r="D4" s="48"/>
      <c r="E4" s="48"/>
      <c r="F4" s="9" t="s">
        <v>524</v>
      </c>
    </row>
    <row r="5" spans="1:8" ht="74.25" customHeight="1">
      <c r="A5" s="21" t="s">
        <v>31</v>
      </c>
      <c r="B5" s="16" t="s">
        <v>34</v>
      </c>
      <c r="C5" s="15" t="s">
        <v>32</v>
      </c>
      <c r="D5" s="15" t="s">
        <v>33</v>
      </c>
      <c r="E5" s="17" t="s">
        <v>2</v>
      </c>
      <c r="F5" s="11" t="s">
        <v>95</v>
      </c>
    </row>
    <row r="6" spans="1:8" s="1" customFormat="1">
      <c r="A6" s="22" t="s">
        <v>35</v>
      </c>
      <c r="B6" s="12"/>
      <c r="C6" s="12"/>
      <c r="D6" s="12"/>
      <c r="E6" s="12"/>
      <c r="F6" s="4">
        <f>F8+F27+F29+F31+F33+F36+F38+F59+F67+F70+F111+F118+F123+F125+F132+F154+F196+F199+F209+F218+F220+F222+F233+F236+F255+F277+F282+F296+F300+F303</f>
        <v>1561867493.8599997</v>
      </c>
      <c r="H6" s="50"/>
    </row>
    <row r="7" spans="1:8" s="1" customFormat="1">
      <c r="A7" s="22" t="s">
        <v>264</v>
      </c>
      <c r="B7" s="12"/>
      <c r="C7" s="12"/>
      <c r="D7" s="12"/>
      <c r="E7" s="12"/>
      <c r="F7" s="4">
        <v>0</v>
      </c>
    </row>
    <row r="8" spans="1:8" s="29" customFormat="1" ht="13.5">
      <c r="A8" s="35" t="s">
        <v>94</v>
      </c>
      <c r="B8" s="36" t="s">
        <v>93</v>
      </c>
      <c r="C8" s="36"/>
      <c r="D8" s="36"/>
      <c r="E8" s="36"/>
      <c r="F8" s="37">
        <f>F9+F10+F11+F12+F13+F14+F15+F16+F17+F18+F19+F20+F21+F22+F23+F24+F25+F26</f>
        <v>447000</v>
      </c>
    </row>
    <row r="9" spans="1:8" s="2" customFormat="1" ht="25.5">
      <c r="A9" s="13" t="s">
        <v>265</v>
      </c>
      <c r="B9" s="6" t="s">
        <v>102</v>
      </c>
      <c r="C9" s="6" t="s">
        <v>36</v>
      </c>
      <c r="D9" s="6" t="s">
        <v>37</v>
      </c>
      <c r="E9" s="6" t="s">
        <v>51</v>
      </c>
      <c r="F9" s="5">
        <v>10000</v>
      </c>
    </row>
    <row r="10" spans="1:8" s="2" customFormat="1" ht="25.5">
      <c r="A10" s="13" t="s">
        <v>265</v>
      </c>
      <c r="B10" s="6" t="s">
        <v>102</v>
      </c>
      <c r="C10" s="6" t="s">
        <v>36</v>
      </c>
      <c r="D10" s="6" t="s">
        <v>39</v>
      </c>
      <c r="E10" s="6" t="s">
        <v>51</v>
      </c>
      <c r="F10" s="5">
        <v>49265</v>
      </c>
    </row>
    <row r="11" spans="1:8" s="2" customFormat="1" ht="25.5">
      <c r="A11" s="13" t="s">
        <v>265</v>
      </c>
      <c r="B11" s="6" t="s">
        <v>102</v>
      </c>
      <c r="C11" s="6" t="s">
        <v>36</v>
      </c>
      <c r="D11" s="6" t="s">
        <v>40</v>
      </c>
      <c r="E11" s="6" t="s">
        <v>51</v>
      </c>
      <c r="F11" s="5">
        <f>10000+10000</f>
        <v>20000</v>
      </c>
    </row>
    <row r="12" spans="1:8" s="2" customFormat="1" ht="25.5">
      <c r="A12" s="13" t="s">
        <v>265</v>
      </c>
      <c r="B12" s="6" t="s">
        <v>102</v>
      </c>
      <c r="C12" s="6" t="s">
        <v>36</v>
      </c>
      <c r="D12" s="6" t="s">
        <v>48</v>
      </c>
      <c r="E12" s="6" t="s">
        <v>51</v>
      </c>
      <c r="F12" s="5">
        <v>20000</v>
      </c>
    </row>
    <row r="13" spans="1:8" s="2" customFormat="1" ht="25.5">
      <c r="A13" s="13" t="s">
        <v>265</v>
      </c>
      <c r="B13" s="6" t="s">
        <v>102</v>
      </c>
      <c r="C13" s="6" t="s">
        <v>44</v>
      </c>
      <c r="D13" s="6" t="s">
        <v>44</v>
      </c>
      <c r="E13" s="6" t="s">
        <v>51</v>
      </c>
      <c r="F13" s="5">
        <v>10000</v>
      </c>
    </row>
    <row r="14" spans="1:8" s="3" customFormat="1" ht="25.5">
      <c r="A14" s="13" t="s">
        <v>265</v>
      </c>
      <c r="B14" s="6" t="s">
        <v>102</v>
      </c>
      <c r="C14" s="6" t="s">
        <v>45</v>
      </c>
      <c r="D14" s="6" t="s">
        <v>41</v>
      </c>
      <c r="E14" s="6" t="s">
        <v>51</v>
      </c>
      <c r="F14" s="5">
        <v>0</v>
      </c>
    </row>
    <row r="15" spans="1:8" s="2" customFormat="1" ht="25.5">
      <c r="A15" s="13" t="s">
        <v>265</v>
      </c>
      <c r="B15" s="6" t="s">
        <v>102</v>
      </c>
      <c r="C15" s="6" t="s">
        <v>42</v>
      </c>
      <c r="D15" s="6" t="s">
        <v>39</v>
      </c>
      <c r="E15" s="6" t="s">
        <v>51</v>
      </c>
      <c r="F15" s="5">
        <v>9000</v>
      </c>
    </row>
    <row r="16" spans="1:8" s="2" customFormat="1" ht="25.5">
      <c r="A16" s="13" t="s">
        <v>265</v>
      </c>
      <c r="B16" s="6" t="s">
        <v>102</v>
      </c>
      <c r="C16" s="6" t="s">
        <v>43</v>
      </c>
      <c r="D16" s="6" t="s">
        <v>40</v>
      </c>
      <c r="E16" s="6" t="s">
        <v>51</v>
      </c>
      <c r="F16" s="5">
        <v>10000</v>
      </c>
    </row>
    <row r="17" spans="1:6" s="3" customFormat="1" ht="25.5">
      <c r="A17" s="13" t="s">
        <v>265</v>
      </c>
      <c r="B17" s="6" t="s">
        <v>102</v>
      </c>
      <c r="C17" s="6" t="s">
        <v>47</v>
      </c>
      <c r="D17" s="6" t="s">
        <v>44</v>
      </c>
      <c r="E17" s="6" t="s">
        <v>51</v>
      </c>
      <c r="F17" s="5">
        <v>10000</v>
      </c>
    </row>
    <row r="18" spans="1:6" s="2" customFormat="1" ht="25.5">
      <c r="A18" s="13" t="s">
        <v>266</v>
      </c>
      <c r="B18" s="6" t="s">
        <v>103</v>
      </c>
      <c r="C18" s="6" t="s">
        <v>36</v>
      </c>
      <c r="D18" s="6" t="s">
        <v>37</v>
      </c>
      <c r="E18" s="6" t="s">
        <v>51</v>
      </c>
      <c r="F18" s="5">
        <v>9000</v>
      </c>
    </row>
    <row r="19" spans="1:6" s="2" customFormat="1" ht="25.5">
      <c r="A19" s="13" t="s">
        <v>266</v>
      </c>
      <c r="B19" s="6" t="s">
        <v>103</v>
      </c>
      <c r="C19" s="6" t="s">
        <v>36</v>
      </c>
      <c r="D19" s="6" t="s">
        <v>39</v>
      </c>
      <c r="E19" s="6" t="s">
        <v>51</v>
      </c>
      <c r="F19" s="5">
        <v>101735</v>
      </c>
    </row>
    <row r="20" spans="1:6" s="2" customFormat="1" ht="25.5">
      <c r="A20" s="13" t="s">
        <v>266</v>
      </c>
      <c r="B20" s="6" t="s">
        <v>103</v>
      </c>
      <c r="C20" s="6" t="s">
        <v>36</v>
      </c>
      <c r="D20" s="6" t="s">
        <v>40</v>
      </c>
      <c r="E20" s="6" t="s">
        <v>51</v>
      </c>
      <c r="F20" s="5">
        <f>15000+45000</f>
        <v>60000</v>
      </c>
    </row>
    <row r="21" spans="1:6" s="2" customFormat="1" ht="25.5">
      <c r="A21" s="13" t="s">
        <v>266</v>
      </c>
      <c r="B21" s="6" t="s">
        <v>103</v>
      </c>
      <c r="C21" s="6" t="s">
        <v>36</v>
      </c>
      <c r="D21" s="6" t="s">
        <v>48</v>
      </c>
      <c r="E21" s="6" t="s">
        <v>51</v>
      </c>
      <c r="F21" s="5">
        <v>27000</v>
      </c>
    </row>
    <row r="22" spans="1:6" s="2" customFormat="1" ht="25.5">
      <c r="A22" s="13" t="s">
        <v>266</v>
      </c>
      <c r="B22" s="6" t="s">
        <v>103</v>
      </c>
      <c r="C22" s="6" t="s">
        <v>44</v>
      </c>
      <c r="D22" s="6" t="s">
        <v>44</v>
      </c>
      <c r="E22" s="6" t="s">
        <v>51</v>
      </c>
      <c r="F22" s="5">
        <v>18000</v>
      </c>
    </row>
    <row r="23" spans="1:6" s="3" customFormat="1" ht="25.5">
      <c r="A23" s="13" t="s">
        <v>266</v>
      </c>
      <c r="B23" s="6" t="s">
        <v>103</v>
      </c>
      <c r="C23" s="6" t="s">
        <v>45</v>
      </c>
      <c r="D23" s="6" t="s">
        <v>41</v>
      </c>
      <c r="E23" s="6" t="s">
        <v>51</v>
      </c>
      <c r="F23" s="5">
        <v>12000</v>
      </c>
    </row>
    <row r="24" spans="1:6" s="2" customFormat="1" ht="25.5">
      <c r="A24" s="13" t="s">
        <v>266</v>
      </c>
      <c r="B24" s="6" t="s">
        <v>103</v>
      </c>
      <c r="C24" s="6" t="s">
        <v>42</v>
      </c>
      <c r="D24" s="6" t="s">
        <v>39</v>
      </c>
      <c r="E24" s="6" t="s">
        <v>51</v>
      </c>
      <c r="F24" s="5">
        <v>0</v>
      </c>
    </row>
    <row r="25" spans="1:6" s="2" customFormat="1" ht="25.5">
      <c r="A25" s="13" t="s">
        <v>266</v>
      </c>
      <c r="B25" s="6" t="s">
        <v>103</v>
      </c>
      <c r="C25" s="6" t="s">
        <v>43</v>
      </c>
      <c r="D25" s="6" t="s">
        <v>40</v>
      </c>
      <c r="E25" s="6" t="s">
        <v>51</v>
      </c>
      <c r="F25" s="5">
        <v>75000</v>
      </c>
    </row>
    <row r="26" spans="1:6" s="3" customFormat="1" ht="25.5">
      <c r="A26" s="13" t="s">
        <v>266</v>
      </c>
      <c r="B26" s="6" t="s">
        <v>103</v>
      </c>
      <c r="C26" s="6" t="s">
        <v>47</v>
      </c>
      <c r="D26" s="6" t="s">
        <v>44</v>
      </c>
      <c r="E26" s="6" t="s">
        <v>51</v>
      </c>
      <c r="F26" s="5">
        <v>6000</v>
      </c>
    </row>
    <row r="27" spans="1:6" s="28" customFormat="1" ht="25.5">
      <c r="A27" s="38" t="s">
        <v>92</v>
      </c>
      <c r="B27" s="39" t="s">
        <v>91</v>
      </c>
      <c r="C27" s="39"/>
      <c r="D27" s="39"/>
      <c r="E27" s="39"/>
      <c r="F27" s="40">
        <f>F28</f>
        <v>50000</v>
      </c>
    </row>
    <row r="28" spans="1:6" s="2" customFormat="1" ht="25.5">
      <c r="A28" s="13" t="s">
        <v>267</v>
      </c>
      <c r="B28" s="6" t="s">
        <v>115</v>
      </c>
      <c r="C28" s="6" t="s">
        <v>37</v>
      </c>
      <c r="D28" s="6" t="s">
        <v>24</v>
      </c>
      <c r="E28" s="6" t="s">
        <v>51</v>
      </c>
      <c r="F28" s="5">
        <v>50000</v>
      </c>
    </row>
    <row r="29" spans="1:6" s="28" customFormat="1" ht="25.5">
      <c r="A29" s="41" t="s">
        <v>63</v>
      </c>
      <c r="B29" s="39" t="s">
        <v>62</v>
      </c>
      <c r="C29" s="39"/>
      <c r="D29" s="39"/>
      <c r="E29" s="39"/>
      <c r="F29" s="40">
        <f>F30</f>
        <v>20000</v>
      </c>
    </row>
    <row r="30" spans="1:6" s="2" customFormat="1" ht="25.5">
      <c r="A30" s="13" t="s">
        <v>268</v>
      </c>
      <c r="B30" s="6" t="s">
        <v>116</v>
      </c>
      <c r="C30" s="6" t="s">
        <v>37</v>
      </c>
      <c r="D30" s="6" t="s">
        <v>24</v>
      </c>
      <c r="E30" s="6" t="s">
        <v>51</v>
      </c>
      <c r="F30" s="5">
        <v>20000</v>
      </c>
    </row>
    <row r="31" spans="1:6" s="28" customFormat="1" ht="25.5">
      <c r="A31" s="38" t="s">
        <v>57</v>
      </c>
      <c r="B31" s="39" t="s">
        <v>17</v>
      </c>
      <c r="C31" s="39"/>
      <c r="D31" s="39"/>
      <c r="E31" s="40"/>
      <c r="F31" s="40">
        <f>F32</f>
        <v>58205.03</v>
      </c>
    </row>
    <row r="32" spans="1:6" s="2" customFormat="1" ht="25.5">
      <c r="A32" s="13" t="s">
        <v>269</v>
      </c>
      <c r="B32" s="6" t="s">
        <v>117</v>
      </c>
      <c r="C32" s="6" t="s">
        <v>37</v>
      </c>
      <c r="D32" s="6" t="s">
        <v>24</v>
      </c>
      <c r="E32" s="6">
        <v>200</v>
      </c>
      <c r="F32" s="5">
        <v>58205.03</v>
      </c>
    </row>
    <row r="33" spans="1:6" s="28" customFormat="1" ht="13.5">
      <c r="A33" s="38" t="s">
        <v>59</v>
      </c>
      <c r="B33" s="39" t="s">
        <v>9</v>
      </c>
      <c r="C33" s="39"/>
      <c r="D33" s="39"/>
      <c r="E33" s="39"/>
      <c r="F33" s="40">
        <f>F34</f>
        <v>100000</v>
      </c>
    </row>
    <row r="34" spans="1:6" s="2" customFormat="1" ht="25.5">
      <c r="A34" s="23" t="s">
        <v>54</v>
      </c>
      <c r="B34" s="6" t="s">
        <v>10</v>
      </c>
      <c r="C34" s="6"/>
      <c r="D34" s="6"/>
      <c r="E34" s="6"/>
      <c r="F34" s="5">
        <f>F35</f>
        <v>100000</v>
      </c>
    </row>
    <row r="35" spans="1:6" s="2" customFormat="1" ht="25.5">
      <c r="A35" s="14" t="s">
        <v>270</v>
      </c>
      <c r="B35" s="6" t="s">
        <v>121</v>
      </c>
      <c r="C35" s="6" t="s">
        <v>41</v>
      </c>
      <c r="D35" s="6" t="s">
        <v>41</v>
      </c>
      <c r="E35" s="6" t="s">
        <v>53</v>
      </c>
      <c r="F35" s="5">
        <v>100000</v>
      </c>
    </row>
    <row r="36" spans="1:6" s="30" customFormat="1" ht="25.5">
      <c r="A36" s="42" t="s">
        <v>80</v>
      </c>
      <c r="B36" s="39" t="s">
        <v>26</v>
      </c>
      <c r="C36" s="39"/>
      <c r="D36" s="39"/>
      <c r="E36" s="39"/>
      <c r="F36" s="40">
        <f>F37</f>
        <v>180000</v>
      </c>
    </row>
    <row r="37" spans="1:6" s="2" customFormat="1" ht="25.5">
      <c r="A37" s="13" t="s">
        <v>409</v>
      </c>
      <c r="B37" s="6" t="s">
        <v>206</v>
      </c>
      <c r="C37" s="6" t="s">
        <v>42</v>
      </c>
      <c r="D37" s="6" t="s">
        <v>36</v>
      </c>
      <c r="E37" s="6" t="s">
        <v>51</v>
      </c>
      <c r="F37" s="5">
        <v>180000</v>
      </c>
    </row>
    <row r="38" spans="1:6" s="31" customFormat="1" ht="25.5">
      <c r="A38" s="38" t="s">
        <v>68</v>
      </c>
      <c r="B38" s="39" t="s">
        <v>8</v>
      </c>
      <c r="C38" s="39"/>
      <c r="D38" s="39"/>
      <c r="E38" s="39"/>
      <c r="F38" s="43">
        <f>F39+F40+F41+F42+F43+F44+F45+F49+F50+F51+F52+F53+F54+F55+F56+F57+F58+F46+F47+F48</f>
        <v>78218583</v>
      </c>
    </row>
    <row r="39" spans="1:6" s="7" customFormat="1" ht="25.5">
      <c r="A39" s="23" t="s">
        <v>281</v>
      </c>
      <c r="B39" s="6" t="s">
        <v>248</v>
      </c>
      <c r="C39" s="6" t="s">
        <v>47</v>
      </c>
      <c r="D39" s="6" t="s">
        <v>38</v>
      </c>
      <c r="E39" s="6" t="s">
        <v>0</v>
      </c>
      <c r="F39" s="5">
        <f>16261139+34290</f>
        <v>16295429</v>
      </c>
    </row>
    <row r="40" spans="1:6" s="7" customFormat="1" ht="25.5">
      <c r="A40" s="8" t="s">
        <v>282</v>
      </c>
      <c r="B40" s="6" t="s">
        <v>249</v>
      </c>
      <c r="C40" s="6" t="s">
        <v>47</v>
      </c>
      <c r="D40" s="6" t="s">
        <v>38</v>
      </c>
      <c r="E40" s="6" t="s">
        <v>0</v>
      </c>
      <c r="F40" s="19">
        <f>33240131-713161+350000+1775000+330000+9540+1500000+2063400+71446+1825800</f>
        <v>40452156</v>
      </c>
    </row>
    <row r="41" spans="1:6" s="2" customFormat="1" ht="41.25" customHeight="1">
      <c r="A41" s="13" t="s">
        <v>278</v>
      </c>
      <c r="B41" s="6" t="s">
        <v>246</v>
      </c>
      <c r="C41" s="6" t="s">
        <v>47</v>
      </c>
      <c r="D41" s="6" t="s">
        <v>38</v>
      </c>
      <c r="E41" s="6" t="s">
        <v>50</v>
      </c>
      <c r="F41" s="5">
        <v>100000</v>
      </c>
    </row>
    <row r="42" spans="1:6" s="7" customFormat="1" ht="25.5">
      <c r="A42" s="13" t="s">
        <v>279</v>
      </c>
      <c r="B42" s="6" t="s">
        <v>246</v>
      </c>
      <c r="C42" s="6" t="s">
        <v>47</v>
      </c>
      <c r="D42" s="6" t="s">
        <v>38</v>
      </c>
      <c r="E42" s="6" t="s">
        <v>51</v>
      </c>
      <c r="F42" s="5">
        <v>526303</v>
      </c>
    </row>
    <row r="43" spans="1:6" s="7" customFormat="1" ht="13.5">
      <c r="A43" s="14" t="s">
        <v>280</v>
      </c>
      <c r="B43" s="6" t="s">
        <v>247</v>
      </c>
      <c r="C43" s="6" t="s">
        <v>47</v>
      </c>
      <c r="D43" s="6" t="s">
        <v>38</v>
      </c>
      <c r="E43" s="6" t="s">
        <v>53</v>
      </c>
      <c r="F43" s="5">
        <v>103697</v>
      </c>
    </row>
    <row r="44" spans="1:6" s="7" customFormat="1" ht="29.25" customHeight="1">
      <c r="A44" s="24" t="s">
        <v>285</v>
      </c>
      <c r="B44" s="6" t="s">
        <v>256</v>
      </c>
      <c r="C44" s="6" t="s">
        <v>47</v>
      </c>
      <c r="D44" s="6" t="s">
        <v>38</v>
      </c>
      <c r="E44" s="6" t="s">
        <v>0</v>
      </c>
      <c r="F44" s="5">
        <v>285000</v>
      </c>
    </row>
    <row r="45" spans="1:6" s="7" customFormat="1" ht="25.5">
      <c r="A45" s="8" t="s">
        <v>286</v>
      </c>
      <c r="B45" s="6" t="s">
        <v>257</v>
      </c>
      <c r="C45" s="6" t="s">
        <v>47</v>
      </c>
      <c r="D45" s="6" t="s">
        <v>38</v>
      </c>
      <c r="E45" s="6" t="s">
        <v>0</v>
      </c>
      <c r="F45" s="19">
        <f>1384735+77000+129098+187000</f>
        <v>1777833</v>
      </c>
    </row>
    <row r="46" spans="1:6" s="7" customFormat="1" ht="25.5">
      <c r="A46" s="8" t="s">
        <v>483</v>
      </c>
      <c r="B46" s="6" t="s">
        <v>482</v>
      </c>
      <c r="C46" s="6" t="s">
        <v>47</v>
      </c>
      <c r="D46" s="6" t="s">
        <v>38</v>
      </c>
      <c r="E46" s="6" t="s">
        <v>0</v>
      </c>
      <c r="F46" s="19">
        <v>1152300</v>
      </c>
    </row>
    <row r="47" spans="1:6" s="7" customFormat="1" ht="25.5">
      <c r="A47" s="8" t="s">
        <v>486</v>
      </c>
      <c r="B47" s="6" t="s">
        <v>484</v>
      </c>
      <c r="C47" s="6" t="s">
        <v>47</v>
      </c>
      <c r="D47" s="6" t="s">
        <v>38</v>
      </c>
      <c r="E47" s="6" t="s">
        <v>0</v>
      </c>
      <c r="F47" s="19">
        <v>928561</v>
      </c>
    </row>
    <row r="48" spans="1:6" s="7" customFormat="1" ht="38.25">
      <c r="A48" s="8" t="s">
        <v>487</v>
      </c>
      <c r="B48" s="6" t="s">
        <v>485</v>
      </c>
      <c r="C48" s="6" t="s">
        <v>47</v>
      </c>
      <c r="D48" s="6" t="s">
        <v>38</v>
      </c>
      <c r="E48" s="6" t="s">
        <v>0</v>
      </c>
      <c r="F48" s="19">
        <v>1089379</v>
      </c>
    </row>
    <row r="49" spans="1:6" s="7" customFormat="1" ht="25.5">
      <c r="A49" s="8" t="s">
        <v>283</v>
      </c>
      <c r="B49" s="6" t="s">
        <v>250</v>
      </c>
      <c r="C49" s="6" t="s">
        <v>47</v>
      </c>
      <c r="D49" s="6" t="s">
        <v>38</v>
      </c>
      <c r="E49" s="6" t="s">
        <v>0</v>
      </c>
      <c r="F49" s="5">
        <v>2747300</v>
      </c>
    </row>
    <row r="50" spans="1:6" s="7" customFormat="1" ht="38.25">
      <c r="A50" s="8" t="s">
        <v>287</v>
      </c>
      <c r="B50" s="6" t="s">
        <v>251</v>
      </c>
      <c r="C50" s="6" t="s">
        <v>47</v>
      </c>
      <c r="D50" s="6" t="s">
        <v>38</v>
      </c>
      <c r="E50" s="6" t="s">
        <v>0</v>
      </c>
      <c r="F50" s="5">
        <v>381550</v>
      </c>
    </row>
    <row r="51" spans="1:6" s="7" customFormat="1" ht="38.25">
      <c r="A51" s="8" t="s">
        <v>284</v>
      </c>
      <c r="B51" s="6" t="s">
        <v>252</v>
      </c>
      <c r="C51" s="6" t="s">
        <v>47</v>
      </c>
      <c r="D51" s="6" t="s">
        <v>38</v>
      </c>
      <c r="E51" s="6" t="s">
        <v>0</v>
      </c>
      <c r="F51" s="5">
        <v>372745</v>
      </c>
    </row>
    <row r="52" spans="1:6" s="7" customFormat="1" ht="38.25">
      <c r="A52" s="8" t="s">
        <v>288</v>
      </c>
      <c r="B52" s="6" t="s">
        <v>253</v>
      </c>
      <c r="C52" s="6" t="s">
        <v>47</v>
      </c>
      <c r="D52" s="6" t="s">
        <v>38</v>
      </c>
      <c r="E52" s="6" t="s">
        <v>0</v>
      </c>
      <c r="F52" s="5">
        <v>962700</v>
      </c>
    </row>
    <row r="53" spans="1:6" s="7" customFormat="1" ht="38.25">
      <c r="A53" s="8" t="s">
        <v>289</v>
      </c>
      <c r="B53" s="6" t="s">
        <v>254</v>
      </c>
      <c r="C53" s="6" t="s">
        <v>47</v>
      </c>
      <c r="D53" s="6" t="s">
        <v>38</v>
      </c>
      <c r="E53" s="6" t="s">
        <v>0</v>
      </c>
      <c r="F53" s="5">
        <v>372745</v>
      </c>
    </row>
    <row r="54" spans="1:6" s="7" customFormat="1" ht="51">
      <c r="A54" s="8" t="s">
        <v>290</v>
      </c>
      <c r="B54" s="6" t="s">
        <v>255</v>
      </c>
      <c r="C54" s="6" t="s">
        <v>49</v>
      </c>
      <c r="D54" s="6" t="s">
        <v>38</v>
      </c>
      <c r="E54" s="6" t="s">
        <v>0</v>
      </c>
      <c r="F54" s="5">
        <v>3220900</v>
      </c>
    </row>
    <row r="55" spans="1:6" s="3" customFormat="1" ht="42.75" customHeight="1">
      <c r="A55" s="8" t="s">
        <v>411</v>
      </c>
      <c r="B55" s="6" t="s">
        <v>258</v>
      </c>
      <c r="C55" s="6" t="s">
        <v>47</v>
      </c>
      <c r="D55" s="6" t="s">
        <v>37</v>
      </c>
      <c r="E55" s="6" t="s">
        <v>0</v>
      </c>
      <c r="F55" s="5">
        <v>899800</v>
      </c>
    </row>
    <row r="56" spans="1:6" s="3" customFormat="1" ht="54" customHeight="1">
      <c r="A56" s="13" t="s">
        <v>313</v>
      </c>
      <c r="B56" s="6" t="s">
        <v>202</v>
      </c>
      <c r="C56" s="6" t="s">
        <v>47</v>
      </c>
      <c r="D56" s="6" t="s">
        <v>44</v>
      </c>
      <c r="E56" s="6" t="s">
        <v>50</v>
      </c>
      <c r="F56" s="5">
        <f>1635410+92000+11590+3500</f>
        <v>1742500</v>
      </c>
    </row>
    <row r="57" spans="1:6" s="2" customFormat="1" ht="57.75" customHeight="1">
      <c r="A57" s="13" t="s">
        <v>355</v>
      </c>
      <c r="B57" s="6" t="s">
        <v>203</v>
      </c>
      <c r="C57" s="6" t="s">
        <v>47</v>
      </c>
      <c r="D57" s="6" t="s">
        <v>44</v>
      </c>
      <c r="E57" s="6" t="s">
        <v>50</v>
      </c>
      <c r="F57" s="5">
        <f>4301378.17+108677+32820</f>
        <v>4442875.17</v>
      </c>
    </row>
    <row r="58" spans="1:6" s="2" customFormat="1" ht="38.25">
      <c r="A58" s="13" t="s">
        <v>319</v>
      </c>
      <c r="B58" s="6" t="s">
        <v>203</v>
      </c>
      <c r="C58" s="6" t="s">
        <v>47</v>
      </c>
      <c r="D58" s="6" t="s">
        <v>44</v>
      </c>
      <c r="E58" s="6" t="s">
        <v>51</v>
      </c>
      <c r="F58" s="5">
        <f>308809.83+56000</f>
        <v>364809.83</v>
      </c>
    </row>
    <row r="59" spans="1:6" s="30" customFormat="1" ht="13.5">
      <c r="A59" s="44" t="s">
        <v>76</v>
      </c>
      <c r="B59" s="39" t="s">
        <v>72</v>
      </c>
      <c r="C59" s="39"/>
      <c r="D59" s="39"/>
      <c r="E59" s="39"/>
      <c r="F59" s="40">
        <f>F60+F61+F62+F65+F66+F64+F63</f>
        <v>20579285.079999998</v>
      </c>
    </row>
    <row r="60" spans="1:6" s="2" customFormat="1" ht="25.5">
      <c r="A60" s="13" t="s">
        <v>272</v>
      </c>
      <c r="B60" s="6" t="s">
        <v>240</v>
      </c>
      <c r="C60" s="6" t="s">
        <v>44</v>
      </c>
      <c r="D60" s="6" t="s">
        <v>38</v>
      </c>
      <c r="E60" s="6" t="s">
        <v>51</v>
      </c>
      <c r="F60" s="5">
        <v>2338530.91</v>
      </c>
    </row>
    <row r="61" spans="1:6" s="7" customFormat="1" ht="25.5">
      <c r="A61" s="13" t="s">
        <v>273</v>
      </c>
      <c r="B61" s="6" t="s">
        <v>167</v>
      </c>
      <c r="C61" s="6" t="s">
        <v>44</v>
      </c>
      <c r="D61" s="6" t="s">
        <v>38</v>
      </c>
      <c r="E61" s="6" t="s">
        <v>51</v>
      </c>
      <c r="F61" s="5">
        <v>3611564.51</v>
      </c>
    </row>
    <row r="62" spans="1:6" s="26" customFormat="1" ht="13.5">
      <c r="A62" s="13" t="s">
        <v>509</v>
      </c>
      <c r="B62" s="6" t="s">
        <v>461</v>
      </c>
      <c r="C62" s="6" t="s">
        <v>44</v>
      </c>
      <c r="D62" s="6" t="s">
        <v>44</v>
      </c>
      <c r="E62" s="6" t="s">
        <v>51</v>
      </c>
      <c r="F62" s="18">
        <v>190167.2</v>
      </c>
    </row>
    <row r="63" spans="1:6" s="26" customFormat="1" ht="22.5" customHeight="1">
      <c r="A63" s="13" t="s">
        <v>510</v>
      </c>
      <c r="B63" s="6" t="s">
        <v>508</v>
      </c>
      <c r="C63" s="6" t="s">
        <v>44</v>
      </c>
      <c r="D63" s="6" t="s">
        <v>38</v>
      </c>
      <c r="E63" s="6" t="s">
        <v>51</v>
      </c>
      <c r="F63" s="18">
        <v>474421.97</v>
      </c>
    </row>
    <row r="64" spans="1:6" s="26" customFormat="1" ht="25.5">
      <c r="A64" s="13" t="s">
        <v>503</v>
      </c>
      <c r="B64" s="6" t="s">
        <v>502</v>
      </c>
      <c r="C64" s="6" t="s">
        <v>44</v>
      </c>
      <c r="D64" s="6" t="s">
        <v>38</v>
      </c>
      <c r="E64" s="6" t="s">
        <v>52</v>
      </c>
      <c r="F64" s="18">
        <v>120675.86</v>
      </c>
    </row>
    <row r="65" spans="1:6" s="2" customFormat="1" ht="25.5">
      <c r="A65" s="14" t="s">
        <v>274</v>
      </c>
      <c r="B65" s="6" t="s">
        <v>179</v>
      </c>
      <c r="C65" s="6" t="s">
        <v>44</v>
      </c>
      <c r="D65" s="6" t="s">
        <v>44</v>
      </c>
      <c r="E65" s="6" t="s">
        <v>1</v>
      </c>
      <c r="F65" s="5">
        <v>1831931.93</v>
      </c>
    </row>
    <row r="66" spans="1:6" s="2" customFormat="1" ht="51">
      <c r="A66" s="13" t="s">
        <v>275</v>
      </c>
      <c r="B66" s="6" t="s">
        <v>166</v>
      </c>
      <c r="C66" s="6" t="s">
        <v>44</v>
      </c>
      <c r="D66" s="6" t="s">
        <v>38</v>
      </c>
      <c r="E66" s="6" t="s">
        <v>51</v>
      </c>
      <c r="F66" s="18">
        <v>12011992.699999999</v>
      </c>
    </row>
    <row r="67" spans="1:6" s="30" customFormat="1" ht="25.5">
      <c r="A67" s="38" t="s">
        <v>58</v>
      </c>
      <c r="B67" s="39" t="s">
        <v>25</v>
      </c>
      <c r="C67" s="39"/>
      <c r="D67" s="39"/>
      <c r="E67" s="39"/>
      <c r="F67" s="40">
        <f>F69+F68</f>
        <v>315400</v>
      </c>
    </row>
    <row r="68" spans="1:6" s="2" customFormat="1" ht="51">
      <c r="A68" s="8" t="s">
        <v>488</v>
      </c>
      <c r="B68" s="6" t="s">
        <v>118</v>
      </c>
      <c r="C68" s="6" t="s">
        <v>37</v>
      </c>
      <c r="D68" s="6" t="s">
        <v>24</v>
      </c>
      <c r="E68" s="6" t="s">
        <v>50</v>
      </c>
      <c r="F68" s="5">
        <v>265000</v>
      </c>
    </row>
    <row r="69" spans="1:6" s="2" customFormat="1" ht="25.5">
      <c r="A69" s="13" t="s">
        <v>271</v>
      </c>
      <c r="B69" s="6" t="s">
        <v>118</v>
      </c>
      <c r="C69" s="6" t="s">
        <v>37</v>
      </c>
      <c r="D69" s="6" t="s">
        <v>24</v>
      </c>
      <c r="E69" s="6" t="s">
        <v>51</v>
      </c>
      <c r="F69" s="5">
        <v>50400</v>
      </c>
    </row>
    <row r="70" spans="1:6" s="31" customFormat="1" ht="13.5">
      <c r="A70" s="41" t="s">
        <v>5</v>
      </c>
      <c r="B70" s="39" t="s">
        <v>12</v>
      </c>
      <c r="C70" s="39"/>
      <c r="D70" s="39"/>
      <c r="E70" s="39"/>
      <c r="F70" s="40">
        <f>F71+F72+F73+F74+F75+F76+F77+F78+F79+F80+F81+F82+F83+F84+F86+F87+F88+F89+F90+F93+F94+F95+F97+F98+F99+F100+F101+F102+F103+F104+F107+F108+F109+F110+F92+F91+F96+F85</f>
        <v>422862694.65000004</v>
      </c>
    </row>
    <row r="71" spans="1:6" s="2" customFormat="1" ht="31.5" customHeight="1">
      <c r="A71" s="14" t="s">
        <v>321</v>
      </c>
      <c r="B71" s="6" t="s">
        <v>229</v>
      </c>
      <c r="C71" s="6" t="s">
        <v>43</v>
      </c>
      <c r="D71" s="6" t="s">
        <v>39</v>
      </c>
      <c r="E71" s="6" t="s">
        <v>53</v>
      </c>
      <c r="F71" s="5">
        <v>5182600</v>
      </c>
    </row>
    <row r="72" spans="1:6" s="2" customFormat="1" ht="51">
      <c r="A72" s="8" t="s">
        <v>317</v>
      </c>
      <c r="B72" s="6" t="s">
        <v>226</v>
      </c>
      <c r="C72" s="6" t="s">
        <v>45</v>
      </c>
      <c r="D72" s="6" t="s">
        <v>41</v>
      </c>
      <c r="E72" s="6" t="s">
        <v>0</v>
      </c>
      <c r="F72" s="5">
        <f>36500+3000</f>
        <v>39500</v>
      </c>
    </row>
    <row r="73" spans="1:6" s="2" customFormat="1" ht="63.75">
      <c r="A73" s="8" t="s">
        <v>291</v>
      </c>
      <c r="B73" s="6" t="s">
        <v>190</v>
      </c>
      <c r="C73" s="6" t="s">
        <v>45</v>
      </c>
      <c r="D73" s="6" t="s">
        <v>38</v>
      </c>
      <c r="E73" s="6" t="s">
        <v>0</v>
      </c>
      <c r="F73" s="5">
        <f>16301800+432700</f>
        <v>16734500</v>
      </c>
    </row>
    <row r="74" spans="1:6" s="2" customFormat="1" ht="51">
      <c r="A74" s="8" t="s">
        <v>292</v>
      </c>
      <c r="B74" s="6" t="s">
        <v>191</v>
      </c>
      <c r="C74" s="6" t="s">
        <v>45</v>
      </c>
      <c r="D74" s="6" t="s">
        <v>38</v>
      </c>
      <c r="E74" s="6" t="s">
        <v>0</v>
      </c>
      <c r="F74" s="5">
        <f>186147800+1924200</f>
        <v>188072000</v>
      </c>
    </row>
    <row r="75" spans="1:6" s="3" customFormat="1" ht="49.5" customHeight="1">
      <c r="A75" s="13" t="s">
        <v>313</v>
      </c>
      <c r="B75" s="6" t="s">
        <v>227</v>
      </c>
      <c r="C75" s="6" t="s">
        <v>45</v>
      </c>
      <c r="D75" s="6" t="s">
        <v>41</v>
      </c>
      <c r="E75" s="6" t="s">
        <v>50</v>
      </c>
      <c r="F75" s="5">
        <f>2973785+898083+217825+147435+44525</f>
        <v>4281653</v>
      </c>
    </row>
    <row r="76" spans="1:6" s="3" customFormat="1" ht="36" customHeight="1">
      <c r="A76" s="13" t="s">
        <v>314</v>
      </c>
      <c r="B76" s="6" t="s">
        <v>227</v>
      </c>
      <c r="C76" s="6" t="s">
        <v>45</v>
      </c>
      <c r="D76" s="6" t="s">
        <v>41</v>
      </c>
      <c r="E76" s="6" t="s">
        <v>51</v>
      </c>
      <c r="F76" s="5">
        <f>124000+73750+1658.47</f>
        <v>199408.47</v>
      </c>
    </row>
    <row r="77" spans="1:6" s="2" customFormat="1" ht="25.5">
      <c r="A77" s="8" t="s">
        <v>293</v>
      </c>
      <c r="B77" s="6" t="s">
        <v>192</v>
      </c>
      <c r="C77" s="6" t="s">
        <v>45</v>
      </c>
      <c r="D77" s="6" t="s">
        <v>38</v>
      </c>
      <c r="E77" s="6" t="s">
        <v>0</v>
      </c>
      <c r="F77" s="5">
        <f>55846536+2450000+1000000+3060000+2129268+5143798</f>
        <v>69629602</v>
      </c>
    </row>
    <row r="78" spans="1:6" s="2" customFormat="1" ht="25.5">
      <c r="A78" s="8" t="s">
        <v>307</v>
      </c>
      <c r="B78" s="6" t="s">
        <v>220</v>
      </c>
      <c r="C78" s="6" t="s">
        <v>45</v>
      </c>
      <c r="D78" s="6" t="s">
        <v>37</v>
      </c>
      <c r="E78" s="6" t="s">
        <v>0</v>
      </c>
      <c r="F78" s="5">
        <f>20176374+700000+765000+1262284+565730</f>
        <v>23469388</v>
      </c>
    </row>
    <row r="79" spans="1:6" s="3" customFormat="1" ht="25.5">
      <c r="A79" s="8" t="s">
        <v>309</v>
      </c>
      <c r="B79" s="6" t="s">
        <v>222</v>
      </c>
      <c r="C79" s="6" t="s">
        <v>45</v>
      </c>
      <c r="D79" s="6" t="s">
        <v>45</v>
      </c>
      <c r="E79" s="6" t="s">
        <v>0</v>
      </c>
      <c r="F79" s="5">
        <f>1495800+200683</f>
        <v>1696483</v>
      </c>
    </row>
    <row r="80" spans="1:6" s="2" customFormat="1" ht="25.5">
      <c r="A80" s="8" t="s">
        <v>297</v>
      </c>
      <c r="B80" s="6" t="s">
        <v>219</v>
      </c>
      <c r="C80" s="6" t="s">
        <v>45</v>
      </c>
      <c r="D80" s="6" t="s">
        <v>38</v>
      </c>
      <c r="E80" s="6" t="s">
        <v>0</v>
      </c>
      <c r="F80" s="5">
        <f>6328699+280000+255000+335976+471340</f>
        <v>7671015</v>
      </c>
    </row>
    <row r="81" spans="1:6" s="2" customFormat="1" ht="53.25" customHeight="1">
      <c r="A81" s="13" t="s">
        <v>318</v>
      </c>
      <c r="B81" s="6" t="s">
        <v>228</v>
      </c>
      <c r="C81" s="6" t="s">
        <v>45</v>
      </c>
      <c r="D81" s="6" t="s">
        <v>41</v>
      </c>
      <c r="E81" s="6" t="s">
        <v>50</v>
      </c>
      <c r="F81" s="5">
        <f>22258150+85000+453722+107281+76937+160160</f>
        <v>23141250</v>
      </c>
    </row>
    <row r="82" spans="1:6" s="2" customFormat="1" ht="36.75" customHeight="1">
      <c r="A82" s="13" t="s">
        <v>319</v>
      </c>
      <c r="B82" s="6" t="s">
        <v>228</v>
      </c>
      <c r="C82" s="6" t="s">
        <v>45</v>
      </c>
      <c r="D82" s="6" t="s">
        <v>41</v>
      </c>
      <c r="E82" s="6" t="s">
        <v>51</v>
      </c>
      <c r="F82" s="5">
        <v>1544794.21</v>
      </c>
    </row>
    <row r="83" spans="1:6" s="2" customFormat="1" ht="38.25">
      <c r="A83" s="13" t="s">
        <v>320</v>
      </c>
      <c r="B83" s="6" t="s">
        <v>228</v>
      </c>
      <c r="C83" s="6" t="s">
        <v>45</v>
      </c>
      <c r="D83" s="6" t="s">
        <v>41</v>
      </c>
      <c r="E83" s="6" t="s">
        <v>52</v>
      </c>
      <c r="F83" s="5">
        <v>21000</v>
      </c>
    </row>
    <row r="84" spans="1:6" s="2" customFormat="1" ht="38.25">
      <c r="A84" s="8" t="s">
        <v>298</v>
      </c>
      <c r="B84" s="6" t="s">
        <v>236</v>
      </c>
      <c r="C84" s="6" t="s">
        <v>45</v>
      </c>
      <c r="D84" s="6" t="s">
        <v>38</v>
      </c>
      <c r="E84" s="6" t="s">
        <v>0</v>
      </c>
      <c r="F84" s="5">
        <v>18742000</v>
      </c>
    </row>
    <row r="85" spans="1:6" s="2" customFormat="1" ht="25.5">
      <c r="A85" s="8" t="s">
        <v>541</v>
      </c>
      <c r="B85" s="6" t="s">
        <v>540</v>
      </c>
      <c r="C85" s="6" t="s">
        <v>45</v>
      </c>
      <c r="D85" s="6" t="s">
        <v>36</v>
      </c>
      <c r="E85" s="6" t="s">
        <v>0</v>
      </c>
      <c r="F85" s="5">
        <v>70000</v>
      </c>
    </row>
    <row r="86" spans="1:6" s="3" customFormat="1" ht="24" customHeight="1">
      <c r="A86" s="8" t="s">
        <v>312</v>
      </c>
      <c r="B86" s="6" t="s">
        <v>224</v>
      </c>
      <c r="C86" s="6" t="s">
        <v>45</v>
      </c>
      <c r="D86" s="6" t="s">
        <v>45</v>
      </c>
      <c r="E86" s="6" t="s">
        <v>0</v>
      </c>
      <c r="F86" s="5">
        <v>690998</v>
      </c>
    </row>
    <row r="87" spans="1:6" s="3" customFormat="1" ht="24" customHeight="1">
      <c r="A87" s="8" t="s">
        <v>299</v>
      </c>
      <c r="B87" s="6" t="s">
        <v>237</v>
      </c>
      <c r="C87" s="6" t="s">
        <v>45</v>
      </c>
      <c r="D87" s="6" t="s">
        <v>36</v>
      </c>
      <c r="E87" s="6" t="s">
        <v>0</v>
      </c>
      <c r="F87" s="5">
        <v>2911952.82</v>
      </c>
    </row>
    <row r="88" spans="1:6" s="2" customFormat="1" ht="25.5">
      <c r="A88" s="8" t="s">
        <v>299</v>
      </c>
      <c r="B88" s="6" t="s">
        <v>237</v>
      </c>
      <c r="C88" s="6" t="s">
        <v>45</v>
      </c>
      <c r="D88" s="6" t="s">
        <v>38</v>
      </c>
      <c r="E88" s="6" t="s">
        <v>0</v>
      </c>
      <c r="F88" s="5">
        <f>7362045.18+105368</f>
        <v>7467413.1799999997</v>
      </c>
    </row>
    <row r="89" spans="1:6" s="2" customFormat="1" ht="25.5">
      <c r="A89" s="8" t="s">
        <v>299</v>
      </c>
      <c r="B89" s="6" t="s">
        <v>237</v>
      </c>
      <c r="C89" s="6" t="s">
        <v>45</v>
      </c>
      <c r="D89" s="6" t="s">
        <v>37</v>
      </c>
      <c r="E89" s="6" t="s">
        <v>0</v>
      </c>
      <c r="F89" s="5">
        <v>640000</v>
      </c>
    </row>
    <row r="90" spans="1:6" s="2" customFormat="1" ht="25.5">
      <c r="A90" s="8" t="s">
        <v>299</v>
      </c>
      <c r="B90" s="6" t="s">
        <v>237</v>
      </c>
      <c r="C90" s="6" t="s">
        <v>45</v>
      </c>
      <c r="D90" s="6" t="s">
        <v>45</v>
      </c>
      <c r="E90" s="6" t="s">
        <v>0</v>
      </c>
      <c r="F90" s="5">
        <v>1657558.97</v>
      </c>
    </row>
    <row r="91" spans="1:6" s="2" customFormat="1" ht="25.5">
      <c r="A91" s="8" t="s">
        <v>479</v>
      </c>
      <c r="B91" s="6" t="s">
        <v>480</v>
      </c>
      <c r="C91" s="6" t="s">
        <v>45</v>
      </c>
      <c r="D91" s="6" t="s">
        <v>36</v>
      </c>
      <c r="E91" s="6" t="s">
        <v>0</v>
      </c>
      <c r="F91" s="5">
        <v>51000</v>
      </c>
    </row>
    <row r="92" spans="1:6" s="2" customFormat="1" ht="25.5">
      <c r="A92" s="8" t="s">
        <v>479</v>
      </c>
      <c r="B92" s="6" t="s">
        <v>480</v>
      </c>
      <c r="C92" s="6" t="s">
        <v>45</v>
      </c>
      <c r="D92" s="6" t="s">
        <v>38</v>
      </c>
      <c r="E92" s="6" t="s">
        <v>0</v>
      </c>
      <c r="F92" s="5">
        <v>322700</v>
      </c>
    </row>
    <row r="93" spans="1:6" s="7" customFormat="1" ht="25.5">
      <c r="A93" s="13" t="s">
        <v>316</v>
      </c>
      <c r="B93" s="6" t="s">
        <v>225</v>
      </c>
      <c r="C93" s="6" t="s">
        <v>45</v>
      </c>
      <c r="D93" s="6" t="s">
        <v>41</v>
      </c>
      <c r="E93" s="6" t="s">
        <v>51</v>
      </c>
      <c r="F93" s="5">
        <v>16755</v>
      </c>
    </row>
    <row r="94" spans="1:6" s="7" customFormat="1" ht="25.5">
      <c r="A94" s="13" t="s">
        <v>462</v>
      </c>
      <c r="B94" s="6" t="s">
        <v>225</v>
      </c>
      <c r="C94" s="6" t="s">
        <v>45</v>
      </c>
      <c r="D94" s="6" t="s">
        <v>41</v>
      </c>
      <c r="E94" s="6" t="s">
        <v>53</v>
      </c>
      <c r="F94" s="5">
        <v>141881</v>
      </c>
    </row>
    <row r="95" spans="1:6" s="2" customFormat="1" ht="65.25" customHeight="1">
      <c r="A95" s="24" t="s">
        <v>294</v>
      </c>
      <c r="B95" s="6" t="s">
        <v>193</v>
      </c>
      <c r="C95" s="6" t="s">
        <v>45</v>
      </c>
      <c r="D95" s="6" t="s">
        <v>38</v>
      </c>
      <c r="E95" s="6" t="s">
        <v>0</v>
      </c>
      <c r="F95" s="5">
        <v>569245.39</v>
      </c>
    </row>
    <row r="96" spans="1:6" s="2" customFormat="1" ht="27.75" customHeight="1">
      <c r="A96" s="24" t="s">
        <v>490</v>
      </c>
      <c r="B96" s="6" t="s">
        <v>489</v>
      </c>
      <c r="C96" s="6" t="s">
        <v>45</v>
      </c>
      <c r="D96" s="6" t="s">
        <v>36</v>
      </c>
      <c r="E96" s="6" t="s">
        <v>0</v>
      </c>
      <c r="F96" s="5">
        <v>3645000</v>
      </c>
    </row>
    <row r="97" spans="1:6" s="2" customFormat="1" ht="38.25">
      <c r="A97" s="8" t="s">
        <v>300</v>
      </c>
      <c r="B97" s="6" t="s">
        <v>459</v>
      </c>
      <c r="C97" s="6" t="s">
        <v>45</v>
      </c>
      <c r="D97" s="6" t="s">
        <v>38</v>
      </c>
      <c r="E97" s="6" t="s">
        <v>0</v>
      </c>
      <c r="F97" s="5">
        <f>26262100+28520-410100</f>
        <v>25880520</v>
      </c>
    </row>
    <row r="98" spans="1:6" s="3" customFormat="1" ht="25.5">
      <c r="A98" s="13" t="s">
        <v>308</v>
      </c>
      <c r="B98" s="6" t="s">
        <v>221</v>
      </c>
      <c r="C98" s="6" t="s">
        <v>45</v>
      </c>
      <c r="D98" s="6" t="s">
        <v>45</v>
      </c>
      <c r="E98" s="6" t="s">
        <v>51</v>
      </c>
      <c r="F98" s="5">
        <v>4474.75</v>
      </c>
    </row>
    <row r="99" spans="1:6" s="3" customFormat="1" ht="25.5">
      <c r="A99" s="8" t="s">
        <v>310</v>
      </c>
      <c r="B99" s="6" t="s">
        <v>221</v>
      </c>
      <c r="C99" s="6" t="s">
        <v>45</v>
      </c>
      <c r="D99" s="6" t="s">
        <v>45</v>
      </c>
      <c r="E99" s="6" t="s">
        <v>0</v>
      </c>
      <c r="F99" s="5">
        <v>10701525.25</v>
      </c>
    </row>
    <row r="100" spans="1:6" s="2" customFormat="1" ht="38.25">
      <c r="A100" s="8" t="s">
        <v>295</v>
      </c>
      <c r="B100" s="6" t="s">
        <v>194</v>
      </c>
      <c r="C100" s="6" t="s">
        <v>45</v>
      </c>
      <c r="D100" s="6" t="s">
        <v>38</v>
      </c>
      <c r="E100" s="6" t="s">
        <v>0</v>
      </c>
      <c r="F100" s="5">
        <v>1009856.61</v>
      </c>
    </row>
    <row r="101" spans="1:6" s="2" customFormat="1" ht="38.25">
      <c r="A101" s="8" t="s">
        <v>296</v>
      </c>
      <c r="B101" s="6" t="s">
        <v>195</v>
      </c>
      <c r="C101" s="6" t="s">
        <v>45</v>
      </c>
      <c r="D101" s="6" t="s">
        <v>38</v>
      </c>
      <c r="E101" s="6" t="s">
        <v>0</v>
      </c>
      <c r="F101" s="5">
        <f>3378600+42320</f>
        <v>3420920</v>
      </c>
    </row>
    <row r="102" spans="1:6" s="3" customFormat="1" ht="25.5">
      <c r="A102" s="8" t="s">
        <v>311</v>
      </c>
      <c r="B102" s="6" t="s">
        <v>223</v>
      </c>
      <c r="C102" s="6" t="s">
        <v>45</v>
      </c>
      <c r="D102" s="6" t="s">
        <v>45</v>
      </c>
      <c r="E102" s="6" t="s">
        <v>0</v>
      </c>
      <c r="F102" s="5">
        <f>1848300+287000</f>
        <v>2135300</v>
      </c>
    </row>
    <row r="103" spans="1:6" s="2" customFormat="1" ht="28.5" customHeight="1">
      <c r="A103" s="24" t="s">
        <v>306</v>
      </c>
      <c r="B103" s="6" t="s">
        <v>232</v>
      </c>
      <c r="C103" s="6" t="s">
        <v>45</v>
      </c>
      <c r="D103" s="6" t="s">
        <v>38</v>
      </c>
      <c r="E103" s="6" t="s">
        <v>0</v>
      </c>
      <c r="F103" s="5">
        <f>853900+91300</f>
        <v>945200</v>
      </c>
    </row>
    <row r="104" spans="1:6" s="7" customFormat="1" ht="13.5">
      <c r="A104" s="8" t="s">
        <v>303</v>
      </c>
      <c r="B104" s="6" t="s">
        <v>302</v>
      </c>
      <c r="C104" s="6"/>
      <c r="D104" s="6"/>
      <c r="E104" s="6"/>
      <c r="F104" s="5">
        <f>F105+F107</f>
        <v>155200</v>
      </c>
    </row>
    <row r="105" spans="1:6" s="7" customFormat="1" ht="13.5">
      <c r="A105" s="8" t="s">
        <v>90</v>
      </c>
      <c r="B105" s="6" t="s">
        <v>85</v>
      </c>
      <c r="C105" s="6"/>
      <c r="D105" s="6"/>
      <c r="E105" s="6"/>
      <c r="F105" s="5">
        <f>F106</f>
        <v>155200</v>
      </c>
    </row>
    <row r="106" spans="1:6" s="2" customFormat="1" ht="38.25">
      <c r="A106" s="8" t="s">
        <v>301</v>
      </c>
      <c r="B106" s="6" t="s">
        <v>86</v>
      </c>
      <c r="C106" s="6" t="s">
        <v>45</v>
      </c>
      <c r="D106" s="6" t="s">
        <v>38</v>
      </c>
      <c r="E106" s="6" t="s">
        <v>0</v>
      </c>
      <c r="F106" s="5">
        <f>145200+10000</f>
        <v>155200</v>
      </c>
    </row>
    <row r="107" spans="1:6" s="2" customFormat="1" ht="13.5">
      <c r="A107" s="8" t="s">
        <v>99</v>
      </c>
      <c r="B107" s="6" t="s">
        <v>98</v>
      </c>
      <c r="C107" s="6"/>
      <c r="D107" s="6"/>
      <c r="E107" s="6"/>
      <c r="F107" s="5">
        <f>F108+F109+F110</f>
        <v>0</v>
      </c>
    </row>
    <row r="108" spans="1:6" s="2" customFormat="1" ht="38.25">
      <c r="A108" s="8" t="s">
        <v>304</v>
      </c>
      <c r="B108" s="6" t="s">
        <v>238</v>
      </c>
      <c r="C108" s="6" t="s">
        <v>45</v>
      </c>
      <c r="D108" s="6" t="s">
        <v>38</v>
      </c>
      <c r="E108" s="6" t="s">
        <v>0</v>
      </c>
      <c r="F108" s="5">
        <v>0</v>
      </c>
    </row>
    <row r="109" spans="1:6" s="2" customFormat="1" ht="38.25">
      <c r="A109" s="8" t="s">
        <v>305</v>
      </c>
      <c r="B109" s="6" t="s">
        <v>100</v>
      </c>
      <c r="C109" s="6" t="s">
        <v>45</v>
      </c>
      <c r="D109" s="6" t="s">
        <v>38</v>
      </c>
      <c r="E109" s="6" t="s">
        <v>0</v>
      </c>
      <c r="F109" s="5">
        <v>0</v>
      </c>
    </row>
    <row r="110" spans="1:6" s="2" customFormat="1" ht="40.5" customHeight="1">
      <c r="A110" s="24" t="s">
        <v>305</v>
      </c>
      <c r="B110" s="6" t="s">
        <v>100</v>
      </c>
      <c r="C110" s="6" t="s">
        <v>45</v>
      </c>
      <c r="D110" s="6" t="s">
        <v>37</v>
      </c>
      <c r="E110" s="6" t="s">
        <v>0</v>
      </c>
      <c r="F110" s="5">
        <v>0</v>
      </c>
    </row>
    <row r="111" spans="1:6" s="31" customFormat="1" ht="25.5">
      <c r="A111" s="45" t="s">
        <v>64</v>
      </c>
      <c r="B111" s="39" t="s">
        <v>11</v>
      </c>
      <c r="C111" s="39"/>
      <c r="D111" s="39"/>
      <c r="E111" s="39"/>
      <c r="F111" s="40">
        <f>F112+F113+F114+F115+F116+F117</f>
        <v>294057836</v>
      </c>
    </row>
    <row r="112" spans="1:6" s="2" customFormat="1" ht="38.25">
      <c r="A112" s="8" t="s">
        <v>336</v>
      </c>
      <c r="B112" s="6" t="s">
        <v>186</v>
      </c>
      <c r="C112" s="6" t="s">
        <v>45</v>
      </c>
      <c r="D112" s="6" t="s">
        <v>36</v>
      </c>
      <c r="E112" s="6" t="s">
        <v>0</v>
      </c>
      <c r="F112" s="5">
        <f>157610000+25783300</f>
        <v>183393300</v>
      </c>
    </row>
    <row r="113" spans="1:6" s="2" customFormat="1" ht="38.25">
      <c r="A113" s="14" t="s">
        <v>340</v>
      </c>
      <c r="B113" s="6" t="s">
        <v>230</v>
      </c>
      <c r="C113" s="6" t="s">
        <v>43</v>
      </c>
      <c r="D113" s="6" t="s">
        <v>39</v>
      </c>
      <c r="E113" s="6" t="s">
        <v>53</v>
      </c>
      <c r="F113" s="5">
        <v>9104500</v>
      </c>
    </row>
    <row r="114" spans="1:6" s="2" customFormat="1" ht="38.25">
      <c r="A114" s="8" t="s">
        <v>337</v>
      </c>
      <c r="B114" s="6" t="s">
        <v>187</v>
      </c>
      <c r="C114" s="6" t="s">
        <v>45</v>
      </c>
      <c r="D114" s="6" t="s">
        <v>36</v>
      </c>
      <c r="E114" s="6" t="s">
        <v>0</v>
      </c>
      <c r="F114" s="5">
        <f>80087651+3570000+4335000+2464555+2986440+5077741</f>
        <v>98521387</v>
      </c>
    </row>
    <row r="115" spans="1:6" s="2" customFormat="1" ht="53.25" customHeight="1">
      <c r="A115" s="24" t="s">
        <v>338</v>
      </c>
      <c r="B115" s="6" t="s">
        <v>188</v>
      </c>
      <c r="C115" s="6" t="s">
        <v>45</v>
      </c>
      <c r="D115" s="6" t="s">
        <v>36</v>
      </c>
      <c r="E115" s="6" t="s">
        <v>0</v>
      </c>
      <c r="F115" s="5">
        <f>980700+100000</f>
        <v>1080700</v>
      </c>
    </row>
    <row r="116" spans="1:6" s="2" customFormat="1" ht="25.5">
      <c r="A116" s="8" t="s">
        <v>339</v>
      </c>
      <c r="B116" s="6" t="s">
        <v>189</v>
      </c>
      <c r="C116" s="6" t="s">
        <v>45</v>
      </c>
      <c r="D116" s="6" t="s">
        <v>36</v>
      </c>
      <c r="E116" s="6" t="s">
        <v>0</v>
      </c>
      <c r="F116" s="5">
        <f>201900+68000</f>
        <v>269900</v>
      </c>
    </row>
    <row r="117" spans="1:6" s="2" customFormat="1" ht="51">
      <c r="A117" s="14" t="s">
        <v>341</v>
      </c>
      <c r="B117" s="6" t="s">
        <v>231</v>
      </c>
      <c r="C117" s="6" t="s">
        <v>43</v>
      </c>
      <c r="D117" s="6" t="s">
        <v>39</v>
      </c>
      <c r="E117" s="6" t="s">
        <v>53</v>
      </c>
      <c r="F117" s="5">
        <f>820700+300000+567349</f>
        <v>1688049</v>
      </c>
    </row>
    <row r="118" spans="1:6" s="30" customFormat="1" ht="13.5">
      <c r="A118" s="45" t="s">
        <v>61</v>
      </c>
      <c r="B118" s="39" t="s">
        <v>7</v>
      </c>
      <c r="C118" s="39"/>
      <c r="D118" s="39"/>
      <c r="E118" s="39"/>
      <c r="F118" s="40">
        <f t="shared" ref="F118:F119" si="0">F119</f>
        <v>273000</v>
      </c>
    </row>
    <row r="119" spans="1:6" s="3" customFormat="1" ht="13.5">
      <c r="A119" s="8" t="s">
        <v>174</v>
      </c>
      <c r="B119" s="6" t="s">
        <v>173</v>
      </c>
      <c r="C119" s="6" t="s">
        <v>45</v>
      </c>
      <c r="D119" s="6" t="s">
        <v>45</v>
      </c>
      <c r="E119" s="6"/>
      <c r="F119" s="5">
        <f t="shared" si="0"/>
        <v>273000</v>
      </c>
    </row>
    <row r="120" spans="1:6" s="3" customFormat="1" ht="13.5">
      <c r="A120" s="14" t="s">
        <v>175</v>
      </c>
      <c r="B120" s="6" t="s">
        <v>81</v>
      </c>
      <c r="C120" s="6" t="s">
        <v>45</v>
      </c>
      <c r="D120" s="6" t="s">
        <v>45</v>
      </c>
      <c r="E120" s="6"/>
      <c r="F120" s="5">
        <f>F121+F122</f>
        <v>273000</v>
      </c>
    </row>
    <row r="121" spans="1:6" s="3" customFormat="1" ht="25.5">
      <c r="A121" s="13" t="s">
        <v>276</v>
      </c>
      <c r="B121" s="6" t="s">
        <v>82</v>
      </c>
      <c r="C121" s="6" t="s">
        <v>45</v>
      </c>
      <c r="D121" s="6" t="s">
        <v>45</v>
      </c>
      <c r="E121" s="6" t="s">
        <v>51</v>
      </c>
      <c r="F121" s="5">
        <v>258000</v>
      </c>
    </row>
    <row r="122" spans="1:6" s="3" customFormat="1" ht="25.5">
      <c r="A122" s="13" t="s">
        <v>528</v>
      </c>
      <c r="B122" s="6" t="s">
        <v>82</v>
      </c>
      <c r="C122" s="6" t="s">
        <v>45</v>
      </c>
      <c r="D122" s="6" t="s">
        <v>45</v>
      </c>
      <c r="E122" s="6" t="s">
        <v>0</v>
      </c>
      <c r="F122" s="5">
        <v>15000</v>
      </c>
    </row>
    <row r="123" spans="1:6" s="31" customFormat="1" ht="25.5">
      <c r="A123" s="41" t="s">
        <v>233</v>
      </c>
      <c r="B123" s="39" t="s">
        <v>234</v>
      </c>
      <c r="C123" s="39"/>
      <c r="D123" s="39"/>
      <c r="E123" s="39"/>
      <c r="F123" s="40">
        <f>F124</f>
        <v>188200</v>
      </c>
    </row>
    <row r="124" spans="1:6" s="3" customFormat="1" ht="27" customHeight="1">
      <c r="A124" s="8" t="s">
        <v>277</v>
      </c>
      <c r="B124" s="6" t="s">
        <v>235</v>
      </c>
      <c r="C124" s="6" t="s">
        <v>45</v>
      </c>
      <c r="D124" s="6" t="s">
        <v>45</v>
      </c>
      <c r="E124" s="6" t="s">
        <v>0</v>
      </c>
      <c r="F124" s="5">
        <f>185300+2900</f>
        <v>188200</v>
      </c>
    </row>
    <row r="125" spans="1:6" s="30" customFormat="1" ht="25.5">
      <c r="A125" s="38" t="s">
        <v>73</v>
      </c>
      <c r="B125" s="39" t="s">
        <v>20</v>
      </c>
      <c r="C125" s="39"/>
      <c r="D125" s="39"/>
      <c r="E125" s="39"/>
      <c r="F125" s="40">
        <f>F126+F127+F128+F131+F130+F129</f>
        <v>9273915.6500000004</v>
      </c>
    </row>
    <row r="126" spans="1:6" s="2" customFormat="1" ht="42.75" customHeight="1">
      <c r="A126" s="13" t="s">
        <v>322</v>
      </c>
      <c r="B126" s="6" t="s">
        <v>114</v>
      </c>
      <c r="C126" s="6" t="s">
        <v>37</v>
      </c>
      <c r="D126" s="6" t="s">
        <v>43</v>
      </c>
      <c r="E126" s="6" t="s">
        <v>50</v>
      </c>
      <c r="F126" s="5">
        <f>8101552+208204</f>
        <v>8309756</v>
      </c>
    </row>
    <row r="127" spans="1:6" s="2" customFormat="1" ht="25.5">
      <c r="A127" s="13" t="s">
        <v>323</v>
      </c>
      <c r="B127" s="6" t="s">
        <v>114</v>
      </c>
      <c r="C127" s="6" t="s">
        <v>37</v>
      </c>
      <c r="D127" s="6" t="s">
        <v>43</v>
      </c>
      <c r="E127" s="6" t="s">
        <v>51</v>
      </c>
      <c r="F127" s="5">
        <f>687804.18+257067.47</f>
        <v>944871.65</v>
      </c>
    </row>
    <row r="128" spans="1:6" s="2" customFormat="1" ht="13.5">
      <c r="A128" s="13" t="s">
        <v>324</v>
      </c>
      <c r="B128" s="6" t="s">
        <v>114</v>
      </c>
      <c r="C128" s="6" t="s">
        <v>37</v>
      </c>
      <c r="D128" s="6" t="s">
        <v>43</v>
      </c>
      <c r="E128" s="6" t="s">
        <v>52</v>
      </c>
      <c r="F128" s="5">
        <v>4488</v>
      </c>
    </row>
    <row r="129" spans="1:6" s="2" customFormat="1" ht="114.75">
      <c r="A129" s="13" t="s">
        <v>498</v>
      </c>
      <c r="B129" s="6" t="s">
        <v>495</v>
      </c>
      <c r="C129" s="6" t="s">
        <v>37</v>
      </c>
      <c r="D129" s="6" t="s">
        <v>43</v>
      </c>
      <c r="E129" s="6" t="s">
        <v>50</v>
      </c>
      <c r="F129" s="5">
        <v>2760</v>
      </c>
    </row>
    <row r="130" spans="1:6" s="2" customFormat="1" ht="102">
      <c r="A130" s="13" t="s">
        <v>497</v>
      </c>
      <c r="B130" s="6" t="s">
        <v>495</v>
      </c>
      <c r="C130" s="6" t="s">
        <v>37</v>
      </c>
      <c r="D130" s="6" t="s">
        <v>43</v>
      </c>
      <c r="E130" s="6" t="s">
        <v>51</v>
      </c>
      <c r="F130" s="5">
        <v>9540</v>
      </c>
    </row>
    <row r="131" spans="1:6" s="2" customFormat="1" ht="25.5">
      <c r="A131" s="13" t="s">
        <v>496</v>
      </c>
      <c r="B131" s="6" t="s">
        <v>113</v>
      </c>
      <c r="C131" s="6" t="s">
        <v>37</v>
      </c>
      <c r="D131" s="6" t="s">
        <v>43</v>
      </c>
      <c r="E131" s="6" t="s">
        <v>51</v>
      </c>
      <c r="F131" s="5">
        <v>2500</v>
      </c>
    </row>
    <row r="132" spans="1:6" s="31" customFormat="1" ht="13.5">
      <c r="A132" s="45" t="s">
        <v>75</v>
      </c>
      <c r="B132" s="39" t="s">
        <v>29</v>
      </c>
      <c r="C132" s="39"/>
      <c r="D132" s="39"/>
      <c r="E132" s="39"/>
      <c r="F132" s="40">
        <f>F133+F134+F135+F136+F137+F138+F139+F140+F141+F142+F143+F144+F146+F147+F148+F149+F150+F145</f>
        <v>79084847.219999999</v>
      </c>
    </row>
    <row r="133" spans="1:6" s="2" customFormat="1" ht="55.5" customHeight="1">
      <c r="A133" s="13" t="s">
        <v>366</v>
      </c>
      <c r="B133" s="6" t="s">
        <v>143</v>
      </c>
      <c r="C133" s="6" t="s">
        <v>43</v>
      </c>
      <c r="D133" s="6" t="s">
        <v>39</v>
      </c>
      <c r="E133" s="6" t="s">
        <v>50</v>
      </c>
      <c r="F133" s="5">
        <f>21584180+1227000</f>
        <v>22811180</v>
      </c>
    </row>
    <row r="134" spans="1:6" s="2" customFormat="1" ht="38.25">
      <c r="A134" s="13" t="s">
        <v>367</v>
      </c>
      <c r="B134" s="6" t="s">
        <v>143</v>
      </c>
      <c r="C134" s="6" t="s">
        <v>43</v>
      </c>
      <c r="D134" s="6" t="s">
        <v>39</v>
      </c>
      <c r="E134" s="6" t="s">
        <v>51</v>
      </c>
      <c r="F134" s="5">
        <v>10787210</v>
      </c>
    </row>
    <row r="135" spans="1:6" s="2" customFormat="1" ht="38.25">
      <c r="A135" s="13" t="s">
        <v>368</v>
      </c>
      <c r="B135" s="6" t="s">
        <v>143</v>
      </c>
      <c r="C135" s="6" t="s">
        <v>43</v>
      </c>
      <c r="D135" s="6" t="s">
        <v>39</v>
      </c>
      <c r="E135" s="6" t="s">
        <v>52</v>
      </c>
      <c r="F135" s="5">
        <v>491960</v>
      </c>
    </row>
    <row r="136" spans="1:6" s="2" customFormat="1" ht="13.5">
      <c r="A136" s="13" t="s">
        <v>501</v>
      </c>
      <c r="B136" s="6" t="s">
        <v>499</v>
      </c>
      <c r="C136" s="6" t="s">
        <v>43</v>
      </c>
      <c r="D136" s="6" t="s">
        <v>39</v>
      </c>
      <c r="E136" s="6" t="s">
        <v>51</v>
      </c>
      <c r="F136" s="5">
        <v>34057.22</v>
      </c>
    </row>
    <row r="137" spans="1:6" s="2" customFormat="1" ht="38.25">
      <c r="A137" s="13" t="s">
        <v>369</v>
      </c>
      <c r="B137" s="6" t="s">
        <v>146</v>
      </c>
      <c r="C137" s="6" t="s">
        <v>43</v>
      </c>
      <c r="D137" s="6" t="s">
        <v>40</v>
      </c>
      <c r="E137" s="6" t="s">
        <v>50</v>
      </c>
      <c r="F137" s="5">
        <v>1574140</v>
      </c>
    </row>
    <row r="138" spans="1:6" s="2" customFormat="1" ht="25.5">
      <c r="A138" s="13" t="s">
        <v>370</v>
      </c>
      <c r="B138" s="6" t="s">
        <v>146</v>
      </c>
      <c r="C138" s="6" t="s">
        <v>43</v>
      </c>
      <c r="D138" s="6" t="s">
        <v>40</v>
      </c>
      <c r="E138" s="6" t="s">
        <v>51</v>
      </c>
      <c r="F138" s="5">
        <v>125400</v>
      </c>
    </row>
    <row r="139" spans="1:6" s="2" customFormat="1" ht="63.75">
      <c r="A139" s="13" t="s">
        <v>357</v>
      </c>
      <c r="B139" s="6" t="s">
        <v>140</v>
      </c>
      <c r="C139" s="6" t="s">
        <v>43</v>
      </c>
      <c r="D139" s="6" t="s">
        <v>39</v>
      </c>
      <c r="E139" s="6" t="s">
        <v>51</v>
      </c>
      <c r="F139" s="5">
        <v>268500</v>
      </c>
    </row>
    <row r="140" spans="1:6" s="2" customFormat="1" ht="51">
      <c r="A140" s="14" t="s">
        <v>358</v>
      </c>
      <c r="B140" s="6" t="s">
        <v>140</v>
      </c>
      <c r="C140" s="6" t="s">
        <v>43</v>
      </c>
      <c r="D140" s="6" t="s">
        <v>39</v>
      </c>
      <c r="E140" s="6" t="s">
        <v>53</v>
      </c>
      <c r="F140" s="5">
        <v>18410500</v>
      </c>
    </row>
    <row r="141" spans="1:6" s="2" customFormat="1" ht="25.5">
      <c r="A141" s="13" t="s">
        <v>359</v>
      </c>
      <c r="B141" s="6" t="s">
        <v>141</v>
      </c>
      <c r="C141" s="6" t="s">
        <v>43</v>
      </c>
      <c r="D141" s="6" t="s">
        <v>39</v>
      </c>
      <c r="E141" s="6" t="s">
        <v>51</v>
      </c>
      <c r="F141" s="5">
        <v>180000</v>
      </c>
    </row>
    <row r="142" spans="1:6" s="2" customFormat="1" ht="25.5">
      <c r="A142" s="14" t="s">
        <v>360</v>
      </c>
      <c r="B142" s="6" t="s">
        <v>141</v>
      </c>
      <c r="C142" s="6" t="s">
        <v>43</v>
      </c>
      <c r="D142" s="6" t="s">
        <v>39</v>
      </c>
      <c r="E142" s="6" t="s">
        <v>53</v>
      </c>
      <c r="F142" s="5">
        <v>11795700</v>
      </c>
    </row>
    <row r="143" spans="1:6" s="2" customFormat="1" ht="38.25">
      <c r="A143" s="13" t="s">
        <v>361</v>
      </c>
      <c r="B143" s="6" t="s">
        <v>142</v>
      </c>
      <c r="C143" s="6" t="s">
        <v>43</v>
      </c>
      <c r="D143" s="6" t="s">
        <v>39</v>
      </c>
      <c r="E143" s="6" t="s">
        <v>51</v>
      </c>
      <c r="F143" s="5">
        <v>63500</v>
      </c>
    </row>
    <row r="144" spans="1:6" s="2" customFormat="1" ht="38.25">
      <c r="A144" s="14" t="s">
        <v>362</v>
      </c>
      <c r="B144" s="6" t="s">
        <v>142</v>
      </c>
      <c r="C144" s="6" t="s">
        <v>43</v>
      </c>
      <c r="D144" s="6" t="s">
        <v>39</v>
      </c>
      <c r="E144" s="6" t="s">
        <v>53</v>
      </c>
      <c r="F144" s="5">
        <v>4168200</v>
      </c>
    </row>
    <row r="145" spans="1:6" s="2" customFormat="1" ht="76.5">
      <c r="A145" s="14" t="s">
        <v>530</v>
      </c>
      <c r="B145" s="6" t="s">
        <v>529</v>
      </c>
      <c r="C145" s="6" t="s">
        <v>43</v>
      </c>
      <c r="D145" s="6" t="s">
        <v>40</v>
      </c>
      <c r="E145" s="6" t="s">
        <v>51</v>
      </c>
      <c r="F145" s="5">
        <v>73000</v>
      </c>
    </row>
    <row r="146" spans="1:6" s="2" customFormat="1" ht="25.5">
      <c r="A146" s="14" t="s">
        <v>363</v>
      </c>
      <c r="B146" s="6" t="s">
        <v>144</v>
      </c>
      <c r="C146" s="6" t="s">
        <v>43</v>
      </c>
      <c r="D146" s="6" t="s">
        <v>39</v>
      </c>
      <c r="E146" s="6" t="s">
        <v>53</v>
      </c>
      <c r="F146" s="5">
        <v>35000</v>
      </c>
    </row>
    <row r="147" spans="1:6" s="2" customFormat="1" ht="25.5">
      <c r="A147" s="13" t="s">
        <v>371</v>
      </c>
      <c r="B147" s="6" t="s">
        <v>144</v>
      </c>
      <c r="C147" s="6" t="s">
        <v>43</v>
      </c>
      <c r="D147" s="6" t="s">
        <v>40</v>
      </c>
      <c r="E147" s="6" t="s">
        <v>51</v>
      </c>
      <c r="F147" s="5">
        <v>256612</v>
      </c>
    </row>
    <row r="148" spans="1:6" s="2" customFormat="1" ht="25.5">
      <c r="A148" s="14" t="s">
        <v>363</v>
      </c>
      <c r="B148" s="6" t="s">
        <v>144</v>
      </c>
      <c r="C148" s="6" t="s">
        <v>43</v>
      </c>
      <c r="D148" s="6" t="s">
        <v>40</v>
      </c>
      <c r="E148" s="6" t="s">
        <v>53</v>
      </c>
      <c r="F148" s="5">
        <v>208388</v>
      </c>
    </row>
    <row r="149" spans="1:6" s="2" customFormat="1" ht="78" customHeight="1">
      <c r="A149" s="14" t="s">
        <v>416</v>
      </c>
      <c r="B149" s="6" t="s">
        <v>89</v>
      </c>
      <c r="C149" s="6" t="s">
        <v>43</v>
      </c>
      <c r="D149" s="6" t="s">
        <v>39</v>
      </c>
      <c r="E149" s="6" t="s">
        <v>1</v>
      </c>
      <c r="F149" s="5">
        <v>5431600</v>
      </c>
    </row>
    <row r="150" spans="1:6" s="2" customFormat="1" ht="13.5">
      <c r="A150" s="14" t="s">
        <v>171</v>
      </c>
      <c r="B150" s="6" t="s">
        <v>170</v>
      </c>
      <c r="C150" s="6"/>
      <c r="D150" s="6"/>
      <c r="E150" s="6"/>
      <c r="F150" s="5">
        <f>F151</f>
        <v>2369900</v>
      </c>
    </row>
    <row r="151" spans="1:6" s="2" customFormat="1" ht="13.5">
      <c r="A151" s="14" t="s">
        <v>172</v>
      </c>
      <c r="B151" s="6" t="s">
        <v>87</v>
      </c>
      <c r="C151" s="6"/>
      <c r="D151" s="6"/>
      <c r="E151" s="6"/>
      <c r="F151" s="5">
        <f>F152+F153</f>
        <v>2369900</v>
      </c>
    </row>
    <row r="152" spans="1:6" s="2" customFormat="1" ht="38.25">
      <c r="A152" s="13" t="s">
        <v>364</v>
      </c>
      <c r="B152" s="6" t="s">
        <v>88</v>
      </c>
      <c r="C152" s="6" t="s">
        <v>43</v>
      </c>
      <c r="D152" s="6" t="s">
        <v>39</v>
      </c>
      <c r="E152" s="6" t="s">
        <v>51</v>
      </c>
      <c r="F152" s="5">
        <v>35500</v>
      </c>
    </row>
    <row r="153" spans="1:6" s="2" customFormat="1" ht="38.25">
      <c r="A153" s="14" t="s">
        <v>365</v>
      </c>
      <c r="B153" s="6" t="s">
        <v>88</v>
      </c>
      <c r="C153" s="6" t="s">
        <v>43</v>
      </c>
      <c r="D153" s="6" t="s">
        <v>39</v>
      </c>
      <c r="E153" s="6" t="s">
        <v>53</v>
      </c>
      <c r="F153" s="5">
        <v>2334400</v>
      </c>
    </row>
    <row r="154" spans="1:6" s="32" customFormat="1" ht="25.5">
      <c r="A154" s="38" t="s">
        <v>56</v>
      </c>
      <c r="B154" s="39" t="s">
        <v>30</v>
      </c>
      <c r="C154" s="39"/>
      <c r="D154" s="39"/>
      <c r="E154" s="39"/>
      <c r="F154" s="40">
        <f>F155+F156+F157+F158+F159+F160+F161+F162+F163+F164+F165+F166+F167+F168+F169+F170+F171+F172+F173+F174+F175+F176+F177+F178+F179+F180+F181+F182+F183+F184+F185+F186+F187+F188+F190+F191+F192+F193+F194+F195+F189</f>
        <v>173450582.83000001</v>
      </c>
    </row>
    <row r="155" spans="1:6" s="2" customFormat="1" ht="25.5">
      <c r="A155" s="13" t="s">
        <v>397</v>
      </c>
      <c r="B155" s="6" t="s">
        <v>149</v>
      </c>
      <c r="C155" s="6" t="s">
        <v>43</v>
      </c>
      <c r="D155" s="6" t="s">
        <v>40</v>
      </c>
      <c r="E155" s="6" t="s">
        <v>51</v>
      </c>
      <c r="F155" s="5">
        <v>128000</v>
      </c>
    </row>
    <row r="156" spans="1:6" s="2" customFormat="1" ht="51.75" customHeight="1">
      <c r="A156" s="13" t="s">
        <v>313</v>
      </c>
      <c r="B156" s="6" t="s">
        <v>147</v>
      </c>
      <c r="C156" s="6" t="s">
        <v>43</v>
      </c>
      <c r="D156" s="6" t="s">
        <v>40</v>
      </c>
      <c r="E156" s="6" t="s">
        <v>50</v>
      </c>
      <c r="F156" s="5">
        <f>5222099.93+213750+64350</f>
        <v>5500199.9299999997</v>
      </c>
    </row>
    <row r="157" spans="1:6" s="2" customFormat="1" ht="16.5" customHeight="1">
      <c r="A157" s="13" t="s">
        <v>398</v>
      </c>
      <c r="B157" s="6" t="s">
        <v>147</v>
      </c>
      <c r="C157" s="6" t="s">
        <v>43</v>
      </c>
      <c r="D157" s="6" t="s">
        <v>40</v>
      </c>
      <c r="E157" s="6" t="s">
        <v>52</v>
      </c>
      <c r="F157" s="5">
        <v>25000.07</v>
      </c>
    </row>
    <row r="158" spans="1:6" s="2" customFormat="1" ht="25.5">
      <c r="A158" s="8" t="s">
        <v>372</v>
      </c>
      <c r="B158" s="6" t="s">
        <v>125</v>
      </c>
      <c r="C158" s="6" t="s">
        <v>43</v>
      </c>
      <c r="D158" s="6" t="s">
        <v>38</v>
      </c>
      <c r="E158" s="6" t="s">
        <v>0</v>
      </c>
      <c r="F158" s="5">
        <v>16925160</v>
      </c>
    </row>
    <row r="159" spans="1:6" s="2" customFormat="1" ht="49.5" customHeight="1">
      <c r="A159" s="13" t="s">
        <v>399</v>
      </c>
      <c r="B159" s="6" t="s">
        <v>148</v>
      </c>
      <c r="C159" s="6" t="s">
        <v>43</v>
      </c>
      <c r="D159" s="6" t="s">
        <v>40</v>
      </c>
      <c r="E159" s="6" t="s">
        <v>50</v>
      </c>
      <c r="F159" s="5">
        <v>9654390</v>
      </c>
    </row>
    <row r="160" spans="1:6" s="27" customFormat="1" ht="25.5">
      <c r="A160" s="13" t="s">
        <v>400</v>
      </c>
      <c r="B160" s="6" t="s">
        <v>148</v>
      </c>
      <c r="C160" s="6" t="s">
        <v>43</v>
      </c>
      <c r="D160" s="6" t="s">
        <v>40</v>
      </c>
      <c r="E160" s="6" t="s">
        <v>51</v>
      </c>
      <c r="F160" s="18">
        <v>1321900</v>
      </c>
    </row>
    <row r="161" spans="1:6" s="2" customFormat="1" ht="38.25">
      <c r="A161" s="13" t="s">
        <v>373</v>
      </c>
      <c r="B161" s="6" t="s">
        <v>126</v>
      </c>
      <c r="C161" s="6" t="s">
        <v>43</v>
      </c>
      <c r="D161" s="6" t="s">
        <v>37</v>
      </c>
      <c r="E161" s="6" t="s">
        <v>51</v>
      </c>
      <c r="F161" s="5">
        <v>635000</v>
      </c>
    </row>
    <row r="162" spans="1:6" s="2" customFormat="1" ht="25.5">
      <c r="A162" s="14" t="s">
        <v>374</v>
      </c>
      <c r="B162" s="6" t="s">
        <v>126</v>
      </c>
      <c r="C162" s="6" t="s">
        <v>43</v>
      </c>
      <c r="D162" s="6" t="s">
        <v>37</v>
      </c>
      <c r="E162" s="6" t="s">
        <v>53</v>
      </c>
      <c r="F162" s="5">
        <v>38658200</v>
      </c>
    </row>
    <row r="163" spans="1:6" s="2" customFormat="1" ht="38.25">
      <c r="A163" s="13" t="s">
        <v>375</v>
      </c>
      <c r="B163" s="6" t="s">
        <v>127</v>
      </c>
      <c r="C163" s="6" t="s">
        <v>43</v>
      </c>
      <c r="D163" s="6" t="s">
        <v>37</v>
      </c>
      <c r="E163" s="6" t="s">
        <v>51</v>
      </c>
      <c r="F163" s="5">
        <v>45600</v>
      </c>
    </row>
    <row r="164" spans="1:6" s="2" customFormat="1" ht="35.25" customHeight="1">
      <c r="A164" s="14" t="s">
        <v>376</v>
      </c>
      <c r="B164" s="6" t="s">
        <v>127</v>
      </c>
      <c r="C164" s="6" t="s">
        <v>43</v>
      </c>
      <c r="D164" s="6" t="s">
        <v>37</v>
      </c>
      <c r="E164" s="6" t="s">
        <v>53</v>
      </c>
      <c r="F164" s="5">
        <v>2034700</v>
      </c>
    </row>
    <row r="165" spans="1:6" s="2" customFormat="1" ht="25.5">
      <c r="A165" s="13" t="s">
        <v>377</v>
      </c>
      <c r="B165" s="6" t="s">
        <v>128</v>
      </c>
      <c r="C165" s="6" t="s">
        <v>43</v>
      </c>
      <c r="D165" s="6" t="s">
        <v>37</v>
      </c>
      <c r="E165" s="6" t="s">
        <v>51</v>
      </c>
      <c r="F165" s="5">
        <v>487000</v>
      </c>
    </row>
    <row r="166" spans="1:6" s="2" customFormat="1" ht="25.5">
      <c r="A166" s="14" t="s">
        <v>378</v>
      </c>
      <c r="B166" s="6" t="s">
        <v>128</v>
      </c>
      <c r="C166" s="6" t="s">
        <v>43</v>
      </c>
      <c r="D166" s="6" t="s">
        <v>37</v>
      </c>
      <c r="E166" s="6" t="s">
        <v>53</v>
      </c>
      <c r="F166" s="5">
        <v>32016600</v>
      </c>
    </row>
    <row r="167" spans="1:6" s="2" customFormat="1" ht="38.25">
      <c r="A167" s="13" t="s">
        <v>379</v>
      </c>
      <c r="B167" s="6" t="s">
        <v>129</v>
      </c>
      <c r="C167" s="6" t="s">
        <v>43</v>
      </c>
      <c r="D167" s="6" t="s">
        <v>37</v>
      </c>
      <c r="E167" s="6" t="s">
        <v>51</v>
      </c>
      <c r="F167" s="5">
        <v>2650</v>
      </c>
    </row>
    <row r="168" spans="1:6" s="2" customFormat="1" ht="38.25">
      <c r="A168" s="14" t="s">
        <v>380</v>
      </c>
      <c r="B168" s="6" t="s">
        <v>129</v>
      </c>
      <c r="C168" s="6" t="s">
        <v>43</v>
      </c>
      <c r="D168" s="6" t="s">
        <v>37</v>
      </c>
      <c r="E168" s="6" t="s">
        <v>53</v>
      </c>
      <c r="F168" s="5">
        <v>174150</v>
      </c>
    </row>
    <row r="169" spans="1:6" s="2" customFormat="1" ht="38.25">
      <c r="A169" s="13" t="s">
        <v>381</v>
      </c>
      <c r="B169" s="6" t="s">
        <v>130</v>
      </c>
      <c r="C169" s="6" t="s">
        <v>43</v>
      </c>
      <c r="D169" s="6" t="s">
        <v>37</v>
      </c>
      <c r="E169" s="6" t="s">
        <v>51</v>
      </c>
      <c r="F169" s="5">
        <v>400</v>
      </c>
    </row>
    <row r="170" spans="1:6" s="2" customFormat="1" ht="38.25">
      <c r="A170" s="14" t="s">
        <v>382</v>
      </c>
      <c r="B170" s="6" t="s">
        <v>130</v>
      </c>
      <c r="C170" s="6" t="s">
        <v>43</v>
      </c>
      <c r="D170" s="6" t="s">
        <v>37</v>
      </c>
      <c r="E170" s="6" t="s">
        <v>53</v>
      </c>
      <c r="F170" s="5">
        <v>25500</v>
      </c>
    </row>
    <row r="171" spans="1:6" s="2" customFormat="1" ht="51">
      <c r="A171" s="13" t="s">
        <v>383</v>
      </c>
      <c r="B171" s="6" t="s">
        <v>131</v>
      </c>
      <c r="C171" s="6" t="s">
        <v>43</v>
      </c>
      <c r="D171" s="6" t="s">
        <v>37</v>
      </c>
      <c r="E171" s="6" t="s">
        <v>51</v>
      </c>
      <c r="F171" s="5">
        <v>124000</v>
      </c>
    </row>
    <row r="172" spans="1:6" s="2" customFormat="1" ht="38.25">
      <c r="A172" s="14" t="s">
        <v>384</v>
      </c>
      <c r="B172" s="6" t="s">
        <v>131</v>
      </c>
      <c r="C172" s="6" t="s">
        <v>43</v>
      </c>
      <c r="D172" s="6" t="s">
        <v>37</v>
      </c>
      <c r="E172" s="6" t="s">
        <v>53</v>
      </c>
      <c r="F172" s="5">
        <v>4576200</v>
      </c>
    </row>
    <row r="173" spans="1:6" s="2" customFormat="1" ht="25.5">
      <c r="A173" s="13" t="s">
        <v>385</v>
      </c>
      <c r="B173" s="6" t="s">
        <v>132</v>
      </c>
      <c r="C173" s="6" t="s">
        <v>43</v>
      </c>
      <c r="D173" s="6" t="s">
        <v>37</v>
      </c>
      <c r="E173" s="6" t="s">
        <v>51</v>
      </c>
      <c r="F173" s="5">
        <v>301500</v>
      </c>
    </row>
    <row r="174" spans="1:6" s="2" customFormat="1" ht="25.5">
      <c r="A174" s="14" t="s">
        <v>386</v>
      </c>
      <c r="B174" s="6" t="s">
        <v>132</v>
      </c>
      <c r="C174" s="6" t="s">
        <v>43</v>
      </c>
      <c r="D174" s="6" t="s">
        <v>37</v>
      </c>
      <c r="E174" s="6" t="s">
        <v>53</v>
      </c>
      <c r="F174" s="5">
        <v>19798200</v>
      </c>
    </row>
    <row r="175" spans="1:6" s="2" customFormat="1" ht="40.5" customHeight="1">
      <c r="A175" s="13" t="s">
        <v>401</v>
      </c>
      <c r="B175" s="6" t="s">
        <v>132</v>
      </c>
      <c r="C175" s="6" t="s">
        <v>43</v>
      </c>
      <c r="D175" s="6" t="s">
        <v>40</v>
      </c>
      <c r="E175" s="6" t="s">
        <v>50</v>
      </c>
      <c r="F175" s="5">
        <v>1897370</v>
      </c>
    </row>
    <row r="176" spans="1:6" s="2" customFormat="1" ht="25.5">
      <c r="A176" s="13" t="s">
        <v>385</v>
      </c>
      <c r="B176" s="6" t="s">
        <v>132</v>
      </c>
      <c r="C176" s="6" t="s">
        <v>43</v>
      </c>
      <c r="D176" s="6" t="s">
        <v>40</v>
      </c>
      <c r="E176" s="6" t="s">
        <v>51</v>
      </c>
      <c r="F176" s="5">
        <v>267600</v>
      </c>
    </row>
    <row r="177" spans="1:6" s="2" customFormat="1" ht="38.25">
      <c r="A177" s="13" t="s">
        <v>387</v>
      </c>
      <c r="B177" s="6" t="s">
        <v>133</v>
      </c>
      <c r="C177" s="6" t="s">
        <v>43</v>
      </c>
      <c r="D177" s="6" t="s">
        <v>37</v>
      </c>
      <c r="E177" s="6" t="s">
        <v>51</v>
      </c>
      <c r="F177" s="5">
        <v>7600</v>
      </c>
    </row>
    <row r="178" spans="1:6" s="2" customFormat="1" ht="38.25">
      <c r="A178" s="14" t="s">
        <v>388</v>
      </c>
      <c r="B178" s="6" t="s">
        <v>133</v>
      </c>
      <c r="C178" s="6" t="s">
        <v>43</v>
      </c>
      <c r="D178" s="6" t="s">
        <v>37</v>
      </c>
      <c r="E178" s="6" t="s">
        <v>53</v>
      </c>
      <c r="F178" s="5">
        <v>391100</v>
      </c>
    </row>
    <row r="179" spans="1:6" s="2" customFormat="1" ht="25.5">
      <c r="A179" s="14" t="s">
        <v>389</v>
      </c>
      <c r="B179" s="6" t="s">
        <v>134</v>
      </c>
      <c r="C179" s="6" t="s">
        <v>43</v>
      </c>
      <c r="D179" s="6" t="s">
        <v>37</v>
      </c>
      <c r="E179" s="6" t="s">
        <v>53</v>
      </c>
      <c r="F179" s="5">
        <v>800</v>
      </c>
    </row>
    <row r="180" spans="1:6" s="2" customFormat="1" ht="51">
      <c r="A180" s="13" t="s">
        <v>390</v>
      </c>
      <c r="B180" s="6" t="s">
        <v>135</v>
      </c>
      <c r="C180" s="6" t="s">
        <v>43</v>
      </c>
      <c r="D180" s="6" t="s">
        <v>37</v>
      </c>
      <c r="E180" s="6" t="s">
        <v>51</v>
      </c>
      <c r="F180" s="5">
        <v>27500</v>
      </c>
    </row>
    <row r="181" spans="1:6" s="2" customFormat="1" ht="51">
      <c r="A181" s="14" t="s">
        <v>391</v>
      </c>
      <c r="B181" s="6" t="s">
        <v>135</v>
      </c>
      <c r="C181" s="6" t="s">
        <v>43</v>
      </c>
      <c r="D181" s="6" t="s">
        <v>37</v>
      </c>
      <c r="E181" s="6" t="s">
        <v>53</v>
      </c>
      <c r="F181" s="5">
        <v>1815100</v>
      </c>
    </row>
    <row r="182" spans="1:6" s="2" customFormat="1" ht="25.5">
      <c r="A182" s="14" t="s">
        <v>392</v>
      </c>
      <c r="B182" s="6" t="s">
        <v>139</v>
      </c>
      <c r="C182" s="6" t="s">
        <v>43</v>
      </c>
      <c r="D182" s="6" t="s">
        <v>37</v>
      </c>
      <c r="E182" s="6" t="s">
        <v>53</v>
      </c>
      <c r="F182" s="5">
        <f>6961200+1000000+580962.83</f>
        <v>8542162.8300000001</v>
      </c>
    </row>
    <row r="183" spans="1:6" s="2" customFormat="1" ht="38.25">
      <c r="A183" s="13" t="s">
        <v>393</v>
      </c>
      <c r="B183" s="6" t="s">
        <v>137</v>
      </c>
      <c r="C183" s="6" t="s">
        <v>43</v>
      </c>
      <c r="D183" s="6" t="s">
        <v>37</v>
      </c>
      <c r="E183" s="6" t="s">
        <v>51</v>
      </c>
      <c r="F183" s="5">
        <v>69700</v>
      </c>
    </row>
    <row r="184" spans="1:6" s="2" customFormat="1" ht="35.25" customHeight="1">
      <c r="A184" s="14" t="s">
        <v>394</v>
      </c>
      <c r="B184" s="6" t="s">
        <v>137</v>
      </c>
      <c r="C184" s="6" t="s">
        <v>43</v>
      </c>
      <c r="D184" s="6" t="s">
        <v>37</v>
      </c>
      <c r="E184" s="6" t="s">
        <v>53</v>
      </c>
      <c r="F184" s="5">
        <v>4571900</v>
      </c>
    </row>
    <row r="185" spans="1:6" s="2" customFormat="1" ht="25.5">
      <c r="A185" s="13" t="s">
        <v>395</v>
      </c>
      <c r="B185" s="6" t="s">
        <v>138</v>
      </c>
      <c r="C185" s="6" t="s">
        <v>43</v>
      </c>
      <c r="D185" s="6" t="s">
        <v>37</v>
      </c>
      <c r="E185" s="6" t="s">
        <v>51</v>
      </c>
      <c r="F185" s="5">
        <v>47000</v>
      </c>
    </row>
    <row r="186" spans="1:6" s="2" customFormat="1" ht="25.5">
      <c r="A186" s="14" t="s">
        <v>396</v>
      </c>
      <c r="B186" s="6" t="s">
        <v>138</v>
      </c>
      <c r="C186" s="6" t="s">
        <v>43</v>
      </c>
      <c r="D186" s="6" t="s">
        <v>37</v>
      </c>
      <c r="E186" s="6" t="s">
        <v>53</v>
      </c>
      <c r="F186" s="5">
        <v>20789900</v>
      </c>
    </row>
    <row r="187" spans="1:6" s="27" customFormat="1" ht="40.5" customHeight="1">
      <c r="A187" s="13" t="s">
        <v>402</v>
      </c>
      <c r="B187" s="6" t="s">
        <v>136</v>
      </c>
      <c r="C187" s="6" t="s">
        <v>43</v>
      </c>
      <c r="D187" s="6" t="s">
        <v>40</v>
      </c>
      <c r="E187" s="6" t="s">
        <v>51</v>
      </c>
      <c r="F187" s="18">
        <v>24500</v>
      </c>
    </row>
    <row r="188" spans="1:6" s="27" customFormat="1" ht="46.5" customHeight="1">
      <c r="A188" s="13" t="s">
        <v>403</v>
      </c>
      <c r="B188" s="6" t="s">
        <v>157</v>
      </c>
      <c r="C188" s="6" t="s">
        <v>43</v>
      </c>
      <c r="D188" s="6" t="s">
        <v>40</v>
      </c>
      <c r="E188" s="6" t="s">
        <v>51</v>
      </c>
      <c r="F188" s="18">
        <v>12200</v>
      </c>
    </row>
    <row r="189" spans="1:6" s="27" customFormat="1" ht="24.75" customHeight="1">
      <c r="A189" s="13" t="s">
        <v>531</v>
      </c>
      <c r="B189" s="6" t="s">
        <v>151</v>
      </c>
      <c r="C189" s="6" t="s">
        <v>43</v>
      </c>
      <c r="D189" s="6" t="s">
        <v>40</v>
      </c>
      <c r="E189" s="6" t="s">
        <v>51</v>
      </c>
      <c r="F189" s="18">
        <v>2000</v>
      </c>
    </row>
    <row r="190" spans="1:6" s="2" customFormat="1" ht="25.5">
      <c r="A190" s="14" t="s">
        <v>404</v>
      </c>
      <c r="B190" s="6" t="s">
        <v>151</v>
      </c>
      <c r="C190" s="6" t="s">
        <v>43</v>
      </c>
      <c r="D190" s="6" t="s">
        <v>40</v>
      </c>
      <c r="E190" s="6" t="s">
        <v>53</v>
      </c>
      <c r="F190" s="5">
        <v>1502800</v>
      </c>
    </row>
    <row r="191" spans="1:6" s="2" customFormat="1" ht="13.5">
      <c r="A191" s="14" t="s">
        <v>405</v>
      </c>
      <c r="B191" s="6" t="s">
        <v>152</v>
      </c>
      <c r="C191" s="6" t="s">
        <v>43</v>
      </c>
      <c r="D191" s="6" t="s">
        <v>40</v>
      </c>
      <c r="E191" s="6" t="s">
        <v>53</v>
      </c>
      <c r="F191" s="5">
        <f>300000+150000+200000</f>
        <v>650000</v>
      </c>
    </row>
    <row r="192" spans="1:6" s="2" customFormat="1" ht="13.5">
      <c r="A192" s="14" t="s">
        <v>406</v>
      </c>
      <c r="B192" s="6" t="s">
        <v>153</v>
      </c>
      <c r="C192" s="6" t="s">
        <v>43</v>
      </c>
      <c r="D192" s="6" t="s">
        <v>40</v>
      </c>
      <c r="E192" s="6" t="s">
        <v>53</v>
      </c>
      <c r="F192" s="5">
        <v>40000</v>
      </c>
    </row>
    <row r="193" spans="1:6" s="2" customFormat="1" ht="25.5">
      <c r="A193" s="14" t="s">
        <v>407</v>
      </c>
      <c r="B193" s="6" t="s">
        <v>154</v>
      </c>
      <c r="C193" s="6" t="s">
        <v>43</v>
      </c>
      <c r="D193" s="6" t="s">
        <v>40</v>
      </c>
      <c r="E193" s="6" t="s">
        <v>53</v>
      </c>
      <c r="F193" s="5">
        <v>160000</v>
      </c>
    </row>
    <row r="194" spans="1:6" s="2" customFormat="1" ht="25.5">
      <c r="A194" s="13" t="s">
        <v>408</v>
      </c>
      <c r="B194" s="6" t="s">
        <v>150</v>
      </c>
      <c r="C194" s="6" t="s">
        <v>43</v>
      </c>
      <c r="D194" s="6" t="s">
        <v>40</v>
      </c>
      <c r="E194" s="6" t="s">
        <v>51</v>
      </c>
      <c r="F194" s="5">
        <f>60000+117000</f>
        <v>177000</v>
      </c>
    </row>
    <row r="195" spans="1:6" s="2" customFormat="1" ht="25.5">
      <c r="A195" s="13" t="s">
        <v>511</v>
      </c>
      <c r="B195" s="6" t="s">
        <v>150</v>
      </c>
      <c r="C195" s="6" t="s">
        <v>43</v>
      </c>
      <c r="D195" s="6" t="s">
        <v>40</v>
      </c>
      <c r="E195" s="6" t="s">
        <v>53</v>
      </c>
      <c r="F195" s="5">
        <v>20000</v>
      </c>
    </row>
    <row r="196" spans="1:6" s="30" customFormat="1" ht="25.5">
      <c r="A196" s="38" t="s">
        <v>55</v>
      </c>
      <c r="B196" s="39" t="s">
        <v>18</v>
      </c>
      <c r="C196" s="39"/>
      <c r="D196" s="39"/>
      <c r="E196" s="39"/>
      <c r="F196" s="40">
        <f>F197+F198</f>
        <v>14332108</v>
      </c>
    </row>
    <row r="197" spans="1:6" s="2" customFormat="1" ht="51" customHeight="1">
      <c r="A197" s="13" t="s">
        <v>313</v>
      </c>
      <c r="B197" s="6" t="s">
        <v>197</v>
      </c>
      <c r="C197" s="6" t="s">
        <v>36</v>
      </c>
      <c r="D197" s="6" t="s">
        <v>40</v>
      </c>
      <c r="E197" s="6" t="s">
        <v>50</v>
      </c>
      <c r="F197" s="5">
        <f>10806821+436000+131670</f>
        <v>11374491</v>
      </c>
    </row>
    <row r="198" spans="1:6" s="2" customFormat="1" ht="30.75" customHeight="1">
      <c r="A198" s="13" t="s">
        <v>354</v>
      </c>
      <c r="B198" s="6" t="s">
        <v>197</v>
      </c>
      <c r="C198" s="6" t="s">
        <v>36</v>
      </c>
      <c r="D198" s="6" t="s">
        <v>40</v>
      </c>
      <c r="E198" s="6" t="s">
        <v>51</v>
      </c>
      <c r="F198" s="5">
        <f>2627806+329811</f>
        <v>2957617</v>
      </c>
    </row>
    <row r="199" spans="1:6" s="31" customFormat="1" ht="25.5">
      <c r="A199" s="45" t="s">
        <v>70</v>
      </c>
      <c r="B199" s="39" t="s">
        <v>22</v>
      </c>
      <c r="C199" s="39"/>
      <c r="D199" s="39"/>
      <c r="E199" s="39"/>
      <c r="F199" s="40">
        <f>F201+F202</f>
        <v>15090703.600000001</v>
      </c>
    </row>
    <row r="200" spans="1:6" s="2" customFormat="1" ht="13.5">
      <c r="A200" s="14" t="s">
        <v>21</v>
      </c>
      <c r="B200" s="6" t="s">
        <v>23</v>
      </c>
      <c r="C200" s="6"/>
      <c r="D200" s="6"/>
      <c r="E200" s="6"/>
      <c r="F200" s="5">
        <f>F201</f>
        <v>2528035.2000000002</v>
      </c>
    </row>
    <row r="201" spans="1:6" s="2" customFormat="1" ht="38.25">
      <c r="A201" s="14" t="s">
        <v>415</v>
      </c>
      <c r="B201" s="6" t="s">
        <v>500</v>
      </c>
      <c r="C201" s="6" t="s">
        <v>43</v>
      </c>
      <c r="D201" s="6" t="s">
        <v>39</v>
      </c>
      <c r="E201" s="6" t="s">
        <v>53</v>
      </c>
      <c r="F201" s="5">
        <v>2528035.2000000002</v>
      </c>
    </row>
    <row r="202" spans="1:6" s="2" customFormat="1" ht="25.5">
      <c r="A202" s="14" t="s">
        <v>259</v>
      </c>
      <c r="B202" s="6" t="s">
        <v>260</v>
      </c>
      <c r="C202" s="6"/>
      <c r="D202" s="6"/>
      <c r="E202" s="6"/>
      <c r="F202" s="5">
        <f>F204+F203</f>
        <v>12562668.4</v>
      </c>
    </row>
    <row r="203" spans="1:6" s="7" customFormat="1" ht="25.5">
      <c r="A203" s="14" t="s">
        <v>535</v>
      </c>
      <c r="B203" s="6" t="s">
        <v>532</v>
      </c>
      <c r="C203" s="6" t="s">
        <v>36</v>
      </c>
      <c r="D203" s="6" t="s">
        <v>48</v>
      </c>
      <c r="E203" s="6" t="s">
        <v>51</v>
      </c>
      <c r="F203" s="5">
        <v>364270</v>
      </c>
    </row>
    <row r="204" spans="1:6" s="2" customFormat="1" ht="13.5">
      <c r="A204" s="14" t="s">
        <v>168</v>
      </c>
      <c r="B204" s="6" t="s">
        <v>261</v>
      </c>
      <c r="C204" s="6"/>
      <c r="D204" s="6"/>
      <c r="E204" s="6"/>
      <c r="F204" s="5">
        <f t="shared" ref="F204" si="1">F205</f>
        <v>12198398.4</v>
      </c>
    </row>
    <row r="205" spans="1:6" s="2" customFormat="1" ht="15" customHeight="1">
      <c r="A205" s="14" t="s">
        <v>447</v>
      </c>
      <c r="B205" s="6" t="s">
        <v>262</v>
      </c>
      <c r="C205" s="6"/>
      <c r="D205" s="6"/>
      <c r="E205" s="6"/>
      <c r="F205" s="5">
        <f>F208+F206+F207</f>
        <v>12198398.4</v>
      </c>
    </row>
    <row r="206" spans="1:6" s="2" customFormat="1" ht="37.5" customHeight="1">
      <c r="A206" s="14" t="s">
        <v>515</v>
      </c>
      <c r="B206" s="6" t="s">
        <v>512</v>
      </c>
      <c r="C206" s="6" t="s">
        <v>43</v>
      </c>
      <c r="D206" s="6" t="s">
        <v>39</v>
      </c>
      <c r="E206" s="6" t="s">
        <v>1</v>
      </c>
      <c r="F206" s="5">
        <v>12198.4</v>
      </c>
    </row>
    <row r="207" spans="1:6" s="2" customFormat="1" ht="40.5" customHeight="1">
      <c r="A207" s="14" t="s">
        <v>516</v>
      </c>
      <c r="B207" s="6" t="s">
        <v>513</v>
      </c>
      <c r="C207" s="6" t="s">
        <v>43</v>
      </c>
      <c r="D207" s="6" t="s">
        <v>39</v>
      </c>
      <c r="E207" s="6" t="s">
        <v>1</v>
      </c>
      <c r="F207" s="5">
        <v>10155200</v>
      </c>
    </row>
    <row r="208" spans="1:6" s="2" customFormat="1" ht="38.25">
      <c r="A208" s="14" t="s">
        <v>514</v>
      </c>
      <c r="B208" s="6" t="s">
        <v>263</v>
      </c>
      <c r="C208" s="6" t="s">
        <v>43</v>
      </c>
      <c r="D208" s="6" t="s">
        <v>39</v>
      </c>
      <c r="E208" s="6" t="s">
        <v>1</v>
      </c>
      <c r="F208" s="5">
        <v>2031000</v>
      </c>
    </row>
    <row r="209" spans="1:6" s="31" customFormat="1" ht="25.5">
      <c r="A209" s="38" t="s">
        <v>69</v>
      </c>
      <c r="B209" s="39" t="s">
        <v>19</v>
      </c>
      <c r="C209" s="39"/>
      <c r="D209" s="39"/>
      <c r="E209" s="39"/>
      <c r="F209" s="40">
        <f>F210+F211+F212+F213+F214+F215+F217+F216</f>
        <v>25456343.399999999</v>
      </c>
    </row>
    <row r="210" spans="1:6" s="2" customFormat="1" ht="51">
      <c r="A210" s="13" t="s">
        <v>313</v>
      </c>
      <c r="B210" s="6" t="s">
        <v>199</v>
      </c>
      <c r="C210" s="6" t="s">
        <v>36</v>
      </c>
      <c r="D210" s="6" t="s">
        <v>48</v>
      </c>
      <c r="E210" s="6" t="s">
        <v>50</v>
      </c>
      <c r="F210" s="5">
        <f>11926347.67+512560+154795</f>
        <v>12593702.67</v>
      </c>
    </row>
    <row r="211" spans="1:6" s="2" customFormat="1" ht="30" customHeight="1">
      <c r="A211" s="13" t="s">
        <v>354</v>
      </c>
      <c r="B211" s="6" t="s">
        <v>199</v>
      </c>
      <c r="C211" s="6" t="s">
        <v>36</v>
      </c>
      <c r="D211" s="6" t="s">
        <v>48</v>
      </c>
      <c r="E211" s="6" t="s">
        <v>51</v>
      </c>
      <c r="F211" s="5">
        <f>704720+277100+5577.6</f>
        <v>987397.6</v>
      </c>
    </row>
    <row r="212" spans="1:6" s="2" customFormat="1" ht="30" customHeight="1">
      <c r="A212" s="13" t="s">
        <v>476</v>
      </c>
      <c r="B212" s="6" t="s">
        <v>463</v>
      </c>
      <c r="C212" s="6" t="s">
        <v>36</v>
      </c>
      <c r="D212" s="6" t="s">
        <v>48</v>
      </c>
      <c r="E212" s="6" t="s">
        <v>53</v>
      </c>
      <c r="F212" s="5">
        <v>27460.33</v>
      </c>
    </row>
    <row r="213" spans="1:6" s="2" customFormat="1" ht="25.5">
      <c r="A213" s="13" t="s">
        <v>420</v>
      </c>
      <c r="B213" s="6" t="s">
        <v>198</v>
      </c>
      <c r="C213" s="6" t="s">
        <v>39</v>
      </c>
      <c r="D213" s="6" t="s">
        <v>46</v>
      </c>
      <c r="E213" s="6" t="s">
        <v>51</v>
      </c>
      <c r="F213" s="5">
        <v>272900</v>
      </c>
    </row>
    <row r="214" spans="1:6" s="2" customFormat="1" ht="25.5">
      <c r="A214" s="13" t="s">
        <v>417</v>
      </c>
      <c r="B214" s="6" t="s">
        <v>200</v>
      </c>
      <c r="C214" s="6" t="s">
        <v>36</v>
      </c>
      <c r="D214" s="6" t="s">
        <v>48</v>
      </c>
      <c r="E214" s="6" t="s">
        <v>51</v>
      </c>
      <c r="F214" s="5">
        <v>10650394.199999999</v>
      </c>
    </row>
    <row r="215" spans="1:6" s="2" customFormat="1" ht="25.5">
      <c r="A215" s="13" t="s">
        <v>418</v>
      </c>
      <c r="B215" s="6" t="s">
        <v>200</v>
      </c>
      <c r="C215" s="6" t="s">
        <v>36</v>
      </c>
      <c r="D215" s="6" t="s">
        <v>48</v>
      </c>
      <c r="E215" s="6" t="s">
        <v>52</v>
      </c>
      <c r="F215" s="5">
        <v>167488.6</v>
      </c>
    </row>
    <row r="216" spans="1:6" s="2" customFormat="1" ht="25.5">
      <c r="A216" s="13" t="s">
        <v>527</v>
      </c>
      <c r="B216" s="6" t="s">
        <v>525</v>
      </c>
      <c r="C216" s="6" t="s">
        <v>526</v>
      </c>
      <c r="D216" s="6" t="s">
        <v>38</v>
      </c>
      <c r="E216" s="6" t="s">
        <v>52</v>
      </c>
      <c r="F216" s="5">
        <v>138000</v>
      </c>
    </row>
    <row r="217" spans="1:6" s="2" customFormat="1" ht="25.5">
      <c r="A217" s="13" t="s">
        <v>419</v>
      </c>
      <c r="B217" s="6" t="s">
        <v>123</v>
      </c>
      <c r="C217" s="6" t="s">
        <v>36</v>
      </c>
      <c r="D217" s="6" t="s">
        <v>48</v>
      </c>
      <c r="E217" s="6" t="s">
        <v>51</v>
      </c>
      <c r="F217" s="5">
        <f>185100+50000+383900</f>
        <v>619000</v>
      </c>
    </row>
    <row r="218" spans="1:6" s="33" customFormat="1" ht="23.25" customHeight="1">
      <c r="A218" s="46" t="s">
        <v>464</v>
      </c>
      <c r="B218" s="39" t="s">
        <v>466</v>
      </c>
      <c r="C218" s="39"/>
      <c r="D218" s="39"/>
      <c r="E218" s="39"/>
      <c r="F218" s="43">
        <f>F219</f>
        <v>871000</v>
      </c>
    </row>
    <row r="219" spans="1:6" s="2" customFormat="1" ht="37.5" customHeight="1">
      <c r="A219" s="13" t="s">
        <v>465</v>
      </c>
      <c r="B219" s="6" t="s">
        <v>467</v>
      </c>
      <c r="C219" s="6" t="s">
        <v>43</v>
      </c>
      <c r="D219" s="6" t="s">
        <v>40</v>
      </c>
      <c r="E219" s="6" t="s">
        <v>51</v>
      </c>
      <c r="F219" s="5">
        <v>871000</v>
      </c>
    </row>
    <row r="220" spans="1:6" s="31" customFormat="1" ht="25.5">
      <c r="A220" s="45" t="s">
        <v>241</v>
      </c>
      <c r="B220" s="39" t="s">
        <v>242</v>
      </c>
      <c r="C220" s="39"/>
      <c r="D220" s="39"/>
      <c r="E220" s="39"/>
      <c r="F220" s="40">
        <f>F221</f>
        <v>2070658.32</v>
      </c>
    </row>
    <row r="221" spans="1:6" s="2" customFormat="1" ht="25.5">
      <c r="A221" s="13" t="s">
        <v>326</v>
      </c>
      <c r="B221" s="6" t="s">
        <v>243</v>
      </c>
      <c r="C221" s="6" t="s">
        <v>44</v>
      </c>
      <c r="D221" s="6" t="s">
        <v>38</v>
      </c>
      <c r="E221" s="6" t="s">
        <v>51</v>
      </c>
      <c r="F221" s="5">
        <f>1600000+470658.32</f>
        <v>2070658.32</v>
      </c>
    </row>
    <row r="222" spans="1:6" s="30" customFormat="1" ht="25.5">
      <c r="A222" s="45" t="s">
        <v>74</v>
      </c>
      <c r="B222" s="39" t="s">
        <v>13</v>
      </c>
      <c r="C222" s="39"/>
      <c r="D222" s="39"/>
      <c r="E222" s="39"/>
      <c r="F222" s="40">
        <f>F223+F224+F225+F226+F227+F228+F229+F230+F232+F231</f>
        <v>39812350.600000001</v>
      </c>
    </row>
    <row r="223" spans="1:6" s="2" customFormat="1" ht="25.5">
      <c r="A223" s="13" t="s">
        <v>330</v>
      </c>
      <c r="B223" s="6" t="s">
        <v>160</v>
      </c>
      <c r="C223" s="6" t="s">
        <v>39</v>
      </c>
      <c r="D223" s="6" t="s">
        <v>41</v>
      </c>
      <c r="E223" s="6" t="s">
        <v>51</v>
      </c>
      <c r="F223" s="5">
        <v>5122268.3499999996</v>
      </c>
    </row>
    <row r="224" spans="1:6" s="2" customFormat="1" ht="25.5">
      <c r="A224" s="13" t="s">
        <v>331</v>
      </c>
      <c r="B224" s="6" t="s">
        <v>161</v>
      </c>
      <c r="C224" s="6" t="s">
        <v>39</v>
      </c>
      <c r="D224" s="6" t="s">
        <v>41</v>
      </c>
      <c r="E224" s="6" t="s">
        <v>51</v>
      </c>
      <c r="F224" s="5">
        <v>234685.11</v>
      </c>
    </row>
    <row r="225" spans="1:6" s="2" customFormat="1" ht="25.5">
      <c r="A225" s="13" t="s">
        <v>332</v>
      </c>
      <c r="B225" s="6" t="s">
        <v>162</v>
      </c>
      <c r="C225" s="6" t="s">
        <v>39</v>
      </c>
      <c r="D225" s="6" t="s">
        <v>41</v>
      </c>
      <c r="E225" s="6" t="s">
        <v>51</v>
      </c>
      <c r="F225" s="5">
        <v>658500</v>
      </c>
    </row>
    <row r="226" spans="1:6" s="2" customFormat="1" ht="25.5">
      <c r="A226" s="13" t="s">
        <v>333</v>
      </c>
      <c r="B226" s="6" t="s">
        <v>163</v>
      </c>
      <c r="C226" s="6" t="s">
        <v>39</v>
      </c>
      <c r="D226" s="6" t="s">
        <v>41</v>
      </c>
      <c r="E226" s="6" t="s">
        <v>51</v>
      </c>
      <c r="F226" s="5">
        <v>200000</v>
      </c>
    </row>
    <row r="227" spans="1:6" s="2" customFormat="1" ht="25.5">
      <c r="A227" s="13" t="s">
        <v>334</v>
      </c>
      <c r="B227" s="6" t="s">
        <v>164</v>
      </c>
      <c r="C227" s="6" t="s">
        <v>39</v>
      </c>
      <c r="D227" s="6" t="s">
        <v>41</v>
      </c>
      <c r="E227" s="6" t="s">
        <v>51</v>
      </c>
      <c r="F227" s="5">
        <v>619792.5</v>
      </c>
    </row>
    <row r="228" spans="1:6" s="2" customFormat="1" ht="25.5">
      <c r="A228" s="13" t="s">
        <v>335</v>
      </c>
      <c r="B228" s="6" t="s">
        <v>165</v>
      </c>
      <c r="C228" s="6" t="s">
        <v>39</v>
      </c>
      <c r="D228" s="6" t="s">
        <v>41</v>
      </c>
      <c r="E228" s="6" t="s">
        <v>51</v>
      </c>
      <c r="F228" s="5">
        <v>3702919.04</v>
      </c>
    </row>
    <row r="229" spans="1:6" s="2" customFormat="1" ht="25.5">
      <c r="A229" s="13" t="s">
        <v>505</v>
      </c>
      <c r="B229" s="6" t="s">
        <v>468</v>
      </c>
      <c r="C229" s="6" t="s">
        <v>39</v>
      </c>
      <c r="D229" s="6" t="s">
        <v>41</v>
      </c>
      <c r="E229" s="6" t="s">
        <v>51</v>
      </c>
      <c r="F229" s="5">
        <v>3027243.6</v>
      </c>
    </row>
    <row r="230" spans="1:6" s="2" customFormat="1" ht="13.5">
      <c r="A230" s="13" t="s">
        <v>507</v>
      </c>
      <c r="B230" s="6" t="s">
        <v>469</v>
      </c>
      <c r="C230" s="6" t="s">
        <v>6</v>
      </c>
      <c r="D230" s="6" t="s">
        <v>41</v>
      </c>
      <c r="E230" s="6" t="s">
        <v>51</v>
      </c>
      <c r="F230" s="5">
        <v>45000</v>
      </c>
    </row>
    <row r="231" spans="1:6" s="2" customFormat="1" ht="25.5">
      <c r="A231" s="13" t="s">
        <v>506</v>
      </c>
      <c r="B231" s="6" t="s">
        <v>504</v>
      </c>
      <c r="C231" s="6" t="s">
        <v>39</v>
      </c>
      <c r="D231" s="6" t="s">
        <v>41</v>
      </c>
      <c r="E231" s="6" t="s">
        <v>51</v>
      </c>
      <c r="F231" s="5">
        <v>750000</v>
      </c>
    </row>
    <row r="232" spans="1:6" s="2" customFormat="1" ht="25.5">
      <c r="A232" s="13" t="s">
        <v>329</v>
      </c>
      <c r="B232" s="6" t="s">
        <v>159</v>
      </c>
      <c r="C232" s="6" t="s">
        <v>39</v>
      </c>
      <c r="D232" s="6" t="s">
        <v>41</v>
      </c>
      <c r="E232" s="6" t="s">
        <v>51</v>
      </c>
      <c r="F232" s="5">
        <v>25451942</v>
      </c>
    </row>
    <row r="233" spans="1:6" s="30" customFormat="1" ht="25.5">
      <c r="A233" s="45" t="s">
        <v>245</v>
      </c>
      <c r="B233" s="39" t="s">
        <v>16</v>
      </c>
      <c r="C233" s="39"/>
      <c r="D233" s="39"/>
      <c r="E233" s="39"/>
      <c r="F233" s="40">
        <f>F234+F235</f>
        <v>1638200</v>
      </c>
    </row>
    <row r="234" spans="1:6" s="2" customFormat="1" ht="25.5">
      <c r="A234" s="13" t="s">
        <v>325</v>
      </c>
      <c r="B234" s="6" t="s">
        <v>120</v>
      </c>
      <c r="C234" s="6" t="s">
        <v>40</v>
      </c>
      <c r="D234" s="6" t="s">
        <v>44</v>
      </c>
      <c r="E234" s="6" t="s">
        <v>51</v>
      </c>
      <c r="F234" s="5">
        <v>636957</v>
      </c>
    </row>
    <row r="235" spans="1:6" s="2" customFormat="1" ht="13.5">
      <c r="A235" s="13" t="s">
        <v>471</v>
      </c>
      <c r="B235" s="6" t="s">
        <v>470</v>
      </c>
      <c r="C235" s="6" t="s">
        <v>40</v>
      </c>
      <c r="D235" s="6" t="s">
        <v>44</v>
      </c>
      <c r="E235" s="6" t="s">
        <v>51</v>
      </c>
      <c r="F235" s="5">
        <v>1001243</v>
      </c>
    </row>
    <row r="236" spans="1:6" s="31" customFormat="1" ht="13.5">
      <c r="A236" s="45" t="s">
        <v>71</v>
      </c>
      <c r="B236" s="39" t="s">
        <v>15</v>
      </c>
      <c r="C236" s="39" t="s">
        <v>39</v>
      </c>
      <c r="D236" s="39" t="s">
        <v>44</v>
      </c>
      <c r="E236" s="39"/>
      <c r="F236" s="40">
        <f>F237+F238+F239+F240+F241+F242+F243+F244+F245+F247+F248+F249+F250+F251+F254+F246</f>
        <v>38394626.859999999</v>
      </c>
    </row>
    <row r="237" spans="1:6" s="2" customFormat="1" ht="51">
      <c r="A237" s="13" t="s">
        <v>313</v>
      </c>
      <c r="B237" s="6" t="s">
        <v>176</v>
      </c>
      <c r="C237" s="6" t="s">
        <v>44</v>
      </c>
      <c r="D237" s="6" t="s">
        <v>44</v>
      </c>
      <c r="E237" s="6" t="s">
        <v>50</v>
      </c>
      <c r="F237" s="5">
        <f>8574702.79+193365+58394</f>
        <v>8826461.7899999991</v>
      </c>
    </row>
    <row r="238" spans="1:6" s="2" customFormat="1" ht="37.5" customHeight="1">
      <c r="A238" s="13" t="s">
        <v>314</v>
      </c>
      <c r="B238" s="6" t="s">
        <v>176</v>
      </c>
      <c r="C238" s="6" t="s">
        <v>44</v>
      </c>
      <c r="D238" s="6" t="s">
        <v>44</v>
      </c>
      <c r="E238" s="6" t="s">
        <v>51</v>
      </c>
      <c r="F238" s="5">
        <f>1639612.64+73700</f>
        <v>1713312.64</v>
      </c>
    </row>
    <row r="239" spans="1:6" s="2" customFormat="1" ht="25.5">
      <c r="A239" s="13" t="s">
        <v>315</v>
      </c>
      <c r="B239" s="6" t="s">
        <v>176</v>
      </c>
      <c r="C239" s="6" t="s">
        <v>44</v>
      </c>
      <c r="D239" s="6" t="s">
        <v>44</v>
      </c>
      <c r="E239" s="6" t="s">
        <v>52</v>
      </c>
      <c r="F239" s="5">
        <v>532848</v>
      </c>
    </row>
    <row r="240" spans="1:6" s="2" customFormat="1" ht="25.5">
      <c r="A240" s="13" t="s">
        <v>422</v>
      </c>
      <c r="B240" s="6" t="s">
        <v>180</v>
      </c>
      <c r="C240" s="6" t="s">
        <v>44</v>
      </c>
      <c r="D240" s="6" t="s">
        <v>37</v>
      </c>
      <c r="E240" s="6" t="s">
        <v>51</v>
      </c>
      <c r="F240" s="5">
        <v>0</v>
      </c>
    </row>
    <row r="241" spans="1:6" s="2" customFormat="1" ht="51">
      <c r="A241" s="13" t="s">
        <v>355</v>
      </c>
      <c r="B241" s="6" t="s">
        <v>178</v>
      </c>
      <c r="C241" s="6" t="s">
        <v>44</v>
      </c>
      <c r="D241" s="6" t="s">
        <v>44</v>
      </c>
      <c r="E241" s="6" t="s">
        <v>50</v>
      </c>
      <c r="F241" s="5">
        <f>2125526+272885.62+120357+36348</f>
        <v>2555116.62</v>
      </c>
    </row>
    <row r="242" spans="1:6" s="2" customFormat="1" ht="38.25">
      <c r="A242" s="13" t="s">
        <v>421</v>
      </c>
      <c r="B242" s="6" t="s">
        <v>158</v>
      </c>
      <c r="C242" s="6" t="s">
        <v>39</v>
      </c>
      <c r="D242" s="6" t="s">
        <v>44</v>
      </c>
      <c r="E242" s="6" t="s">
        <v>51</v>
      </c>
      <c r="F242" s="5">
        <v>654200</v>
      </c>
    </row>
    <row r="243" spans="1:6" s="2" customFormat="1" ht="25.5">
      <c r="A243" s="13" t="s">
        <v>423</v>
      </c>
      <c r="B243" s="6" t="s">
        <v>181</v>
      </c>
      <c r="C243" s="6" t="s">
        <v>44</v>
      </c>
      <c r="D243" s="6" t="s">
        <v>37</v>
      </c>
      <c r="E243" s="6" t="s">
        <v>51</v>
      </c>
      <c r="F243" s="5">
        <f>904503+498962</f>
        <v>1403465</v>
      </c>
    </row>
    <row r="244" spans="1:6" s="2" customFormat="1" ht="13.5">
      <c r="A244" s="13" t="s">
        <v>424</v>
      </c>
      <c r="B244" s="6" t="s">
        <v>182</v>
      </c>
      <c r="C244" s="6" t="s">
        <v>44</v>
      </c>
      <c r="D244" s="6" t="s">
        <v>37</v>
      </c>
      <c r="E244" s="6" t="s">
        <v>51</v>
      </c>
      <c r="F244" s="5">
        <f>4508847.67+200000+1000099</f>
        <v>5708946.6699999999</v>
      </c>
    </row>
    <row r="245" spans="1:6" s="2" customFormat="1" ht="25.5">
      <c r="A245" s="13" t="s">
        <v>425</v>
      </c>
      <c r="B245" s="6" t="s">
        <v>183</v>
      </c>
      <c r="C245" s="6" t="s">
        <v>44</v>
      </c>
      <c r="D245" s="6" t="s">
        <v>37</v>
      </c>
      <c r="E245" s="6" t="s">
        <v>51</v>
      </c>
      <c r="F245" s="5">
        <v>4904557.49</v>
      </c>
    </row>
    <row r="246" spans="1:6" s="2" customFormat="1" ht="25.5">
      <c r="A246" s="13" t="s">
        <v>517</v>
      </c>
      <c r="B246" s="6" t="s">
        <v>183</v>
      </c>
      <c r="C246" s="6" t="s">
        <v>44</v>
      </c>
      <c r="D246" s="6" t="s">
        <v>37</v>
      </c>
      <c r="E246" s="6" t="s">
        <v>53</v>
      </c>
      <c r="F246" s="5">
        <v>40000</v>
      </c>
    </row>
    <row r="247" spans="1:6" s="2" customFormat="1" ht="27" customHeight="1">
      <c r="A247" s="13" t="s">
        <v>426</v>
      </c>
      <c r="B247" s="6" t="s">
        <v>184</v>
      </c>
      <c r="C247" s="6" t="s">
        <v>44</v>
      </c>
      <c r="D247" s="6" t="s">
        <v>37</v>
      </c>
      <c r="E247" s="6" t="s">
        <v>50</v>
      </c>
      <c r="F247" s="5">
        <f>5925790.04+34647+295334</f>
        <v>6255771.04</v>
      </c>
    </row>
    <row r="248" spans="1:6" s="2" customFormat="1" ht="25.5">
      <c r="A248" s="13" t="s">
        <v>427</v>
      </c>
      <c r="B248" s="6" t="s">
        <v>184</v>
      </c>
      <c r="C248" s="6" t="s">
        <v>44</v>
      </c>
      <c r="D248" s="6" t="s">
        <v>37</v>
      </c>
      <c r="E248" s="6" t="s">
        <v>51</v>
      </c>
      <c r="F248" s="5">
        <v>4739854.6100000003</v>
      </c>
    </row>
    <row r="249" spans="1:6" s="2" customFormat="1" ht="25.5">
      <c r="A249" s="13" t="s">
        <v>428</v>
      </c>
      <c r="B249" s="6" t="s">
        <v>184</v>
      </c>
      <c r="C249" s="6" t="s">
        <v>44</v>
      </c>
      <c r="D249" s="6" t="s">
        <v>37</v>
      </c>
      <c r="E249" s="6" t="s">
        <v>52</v>
      </c>
      <c r="F249" s="5">
        <v>233593</v>
      </c>
    </row>
    <row r="250" spans="1:6" s="2" customFormat="1" ht="51">
      <c r="A250" s="13" t="s">
        <v>430</v>
      </c>
      <c r="B250" s="6" t="s">
        <v>177</v>
      </c>
      <c r="C250" s="6" t="s">
        <v>44</v>
      </c>
      <c r="D250" s="6" t="s">
        <v>44</v>
      </c>
      <c r="E250" s="6" t="s">
        <v>50</v>
      </c>
      <c r="F250" s="5">
        <v>44660</v>
      </c>
    </row>
    <row r="251" spans="1:6" s="2" customFormat="1" ht="38.25">
      <c r="A251" s="13" t="s">
        <v>431</v>
      </c>
      <c r="B251" s="6" t="s">
        <v>177</v>
      </c>
      <c r="C251" s="6" t="s">
        <v>44</v>
      </c>
      <c r="D251" s="6" t="s">
        <v>44</v>
      </c>
      <c r="E251" s="6" t="s">
        <v>51</v>
      </c>
      <c r="F251" s="5">
        <v>22740</v>
      </c>
    </row>
    <row r="252" spans="1:6" s="2" customFormat="1" ht="13.5">
      <c r="A252" s="13" t="s">
        <v>211</v>
      </c>
      <c r="B252" s="6" t="s">
        <v>212</v>
      </c>
      <c r="C252" s="6"/>
      <c r="D252" s="6"/>
      <c r="E252" s="6"/>
      <c r="F252" s="5">
        <f>F253</f>
        <v>759100</v>
      </c>
    </row>
    <row r="253" spans="1:6" s="2" customFormat="1" ht="13.5">
      <c r="A253" s="13" t="s">
        <v>213</v>
      </c>
      <c r="B253" s="6" t="s">
        <v>214</v>
      </c>
      <c r="C253" s="6"/>
      <c r="D253" s="6"/>
      <c r="E253" s="6"/>
      <c r="F253" s="5">
        <f>F254</f>
        <v>759100</v>
      </c>
    </row>
    <row r="254" spans="1:6" s="2" customFormat="1" ht="25.5">
      <c r="A254" s="13" t="s">
        <v>429</v>
      </c>
      <c r="B254" s="6" t="s">
        <v>215</v>
      </c>
      <c r="C254" s="6" t="s">
        <v>44</v>
      </c>
      <c r="D254" s="6" t="s">
        <v>37</v>
      </c>
      <c r="E254" s="6" t="s">
        <v>51</v>
      </c>
      <c r="F254" s="18">
        <v>759100</v>
      </c>
    </row>
    <row r="255" spans="1:6" s="31" customFormat="1" ht="25.5">
      <c r="A255" s="45" t="s">
        <v>67</v>
      </c>
      <c r="B255" s="39" t="s">
        <v>14</v>
      </c>
      <c r="C255" s="39"/>
      <c r="D255" s="39"/>
      <c r="E255" s="39"/>
      <c r="F255" s="40">
        <f>F256+F257+F258+F260+F261+F263+F264+F265+F266+F267+F268+F269+F270+F271+F272+F273+F259+F262</f>
        <v>76184244.710000008</v>
      </c>
    </row>
    <row r="256" spans="1:6" s="2" customFormat="1" ht="57.75" customHeight="1">
      <c r="A256" s="13" t="s">
        <v>313</v>
      </c>
      <c r="B256" s="6" t="s">
        <v>204</v>
      </c>
      <c r="C256" s="6" t="s">
        <v>42</v>
      </c>
      <c r="D256" s="6" t="s">
        <v>39</v>
      </c>
      <c r="E256" s="6" t="s">
        <v>50</v>
      </c>
      <c r="F256" s="5">
        <f>1659488+92840</f>
        <v>1752328</v>
      </c>
    </row>
    <row r="257" spans="1:6" s="2" customFormat="1" ht="31.5" customHeight="1">
      <c r="A257" s="13" t="s">
        <v>354</v>
      </c>
      <c r="B257" s="6" t="s">
        <v>204</v>
      </c>
      <c r="C257" s="6" t="s">
        <v>42</v>
      </c>
      <c r="D257" s="6" t="s">
        <v>39</v>
      </c>
      <c r="E257" s="6" t="s">
        <v>51</v>
      </c>
      <c r="F257" s="5">
        <v>103710</v>
      </c>
    </row>
    <row r="258" spans="1:6" s="2" customFormat="1" ht="25.5">
      <c r="A258" s="13" t="s">
        <v>343</v>
      </c>
      <c r="B258" s="6" t="s">
        <v>207</v>
      </c>
      <c r="C258" s="6" t="s">
        <v>42</v>
      </c>
      <c r="D258" s="6" t="s">
        <v>36</v>
      </c>
      <c r="E258" s="6" t="s">
        <v>51</v>
      </c>
      <c r="F258" s="5">
        <f>256488+52000</f>
        <v>308488</v>
      </c>
    </row>
    <row r="259" spans="1:6" s="2" customFormat="1" ht="25.5">
      <c r="A259" s="13" t="s">
        <v>518</v>
      </c>
      <c r="B259" s="6" t="s">
        <v>207</v>
      </c>
      <c r="C259" s="6" t="s">
        <v>42</v>
      </c>
      <c r="D259" s="6" t="s">
        <v>36</v>
      </c>
      <c r="E259" s="6" t="s">
        <v>53</v>
      </c>
      <c r="F259" s="5">
        <v>94249</v>
      </c>
    </row>
    <row r="260" spans="1:6" s="2" customFormat="1" ht="57.75" customHeight="1">
      <c r="A260" s="13" t="s">
        <v>355</v>
      </c>
      <c r="B260" s="6" t="s">
        <v>205</v>
      </c>
      <c r="C260" s="6" t="s">
        <v>42</v>
      </c>
      <c r="D260" s="6" t="s">
        <v>39</v>
      </c>
      <c r="E260" s="6" t="s">
        <v>50</v>
      </c>
      <c r="F260" s="5">
        <v>8449914</v>
      </c>
    </row>
    <row r="261" spans="1:6" s="2" customFormat="1" ht="38.25">
      <c r="A261" s="13" t="s">
        <v>319</v>
      </c>
      <c r="B261" s="6" t="s">
        <v>205</v>
      </c>
      <c r="C261" s="6" t="s">
        <v>42</v>
      </c>
      <c r="D261" s="6" t="s">
        <v>39</v>
      </c>
      <c r="E261" s="6" t="s">
        <v>51</v>
      </c>
      <c r="F261" s="5">
        <f>1189781.17+76500+74996+94000+649880</f>
        <v>2085157.17</v>
      </c>
    </row>
    <row r="262" spans="1:6" s="2" customFormat="1" ht="38.25">
      <c r="A262" s="13" t="s">
        <v>440</v>
      </c>
      <c r="B262" s="6" t="s">
        <v>205</v>
      </c>
      <c r="C262" s="6" t="s">
        <v>42</v>
      </c>
      <c r="D262" s="6" t="s">
        <v>39</v>
      </c>
      <c r="E262" s="6" t="s">
        <v>52</v>
      </c>
      <c r="F262" s="5">
        <v>1933</v>
      </c>
    </row>
    <row r="263" spans="1:6" s="2" customFormat="1" ht="38.25">
      <c r="A263" s="8" t="s">
        <v>356</v>
      </c>
      <c r="B263" s="6" t="s">
        <v>208</v>
      </c>
      <c r="C263" s="6" t="s">
        <v>45</v>
      </c>
      <c r="D263" s="6" t="s">
        <v>37</v>
      </c>
      <c r="E263" s="6" t="s">
        <v>0</v>
      </c>
      <c r="F263" s="5">
        <f>30545722+892680+574010</f>
        <v>32012412</v>
      </c>
    </row>
    <row r="264" spans="1:6" s="7" customFormat="1" ht="25.5">
      <c r="A264" s="8" t="s">
        <v>345</v>
      </c>
      <c r="B264" s="6" t="s">
        <v>344</v>
      </c>
      <c r="C264" s="6" t="s">
        <v>42</v>
      </c>
      <c r="D264" s="6" t="s">
        <v>36</v>
      </c>
      <c r="E264" s="6" t="s">
        <v>0</v>
      </c>
      <c r="F264" s="5">
        <f>14207123.79+2305392</f>
        <v>16512515.789999999</v>
      </c>
    </row>
    <row r="265" spans="1:6" s="2" customFormat="1" ht="42" customHeight="1">
      <c r="A265" s="13" t="s">
        <v>346</v>
      </c>
      <c r="B265" s="6" t="s">
        <v>216</v>
      </c>
      <c r="C265" s="6" t="s">
        <v>42</v>
      </c>
      <c r="D265" s="6" t="s">
        <v>36</v>
      </c>
      <c r="E265" s="6" t="s">
        <v>50</v>
      </c>
      <c r="F265" s="5">
        <v>2285985</v>
      </c>
    </row>
    <row r="266" spans="1:6" s="2" customFormat="1" ht="25.5">
      <c r="A266" s="13" t="s">
        <v>347</v>
      </c>
      <c r="B266" s="6" t="s">
        <v>216</v>
      </c>
      <c r="C266" s="6" t="s">
        <v>42</v>
      </c>
      <c r="D266" s="6" t="s">
        <v>36</v>
      </c>
      <c r="E266" s="6" t="s">
        <v>51</v>
      </c>
      <c r="F266" s="5">
        <f>226430+1234.02</f>
        <v>227664.02</v>
      </c>
    </row>
    <row r="267" spans="1:6" s="2" customFormat="1" ht="25.5">
      <c r="A267" s="8" t="s">
        <v>348</v>
      </c>
      <c r="B267" s="6" t="s">
        <v>216</v>
      </c>
      <c r="C267" s="6" t="s">
        <v>42</v>
      </c>
      <c r="D267" s="6" t="s">
        <v>36</v>
      </c>
      <c r="E267" s="6" t="s">
        <v>0</v>
      </c>
      <c r="F267" s="5">
        <v>3220514</v>
      </c>
    </row>
    <row r="268" spans="1:6" s="2" customFormat="1" ht="13.5">
      <c r="A268" s="13" t="s">
        <v>349</v>
      </c>
      <c r="B268" s="6" t="s">
        <v>216</v>
      </c>
      <c r="C268" s="6" t="s">
        <v>42</v>
      </c>
      <c r="D268" s="6" t="s">
        <v>36</v>
      </c>
      <c r="E268" s="6" t="s">
        <v>52</v>
      </c>
      <c r="F268" s="5">
        <v>9521</v>
      </c>
    </row>
    <row r="269" spans="1:6" s="2" customFormat="1" ht="51.75" customHeight="1">
      <c r="A269" s="13" t="s">
        <v>350</v>
      </c>
      <c r="B269" s="6" t="s">
        <v>217</v>
      </c>
      <c r="C269" s="6" t="s">
        <v>42</v>
      </c>
      <c r="D269" s="6" t="s">
        <v>36</v>
      </c>
      <c r="E269" s="6" t="s">
        <v>50</v>
      </c>
      <c r="F269" s="5">
        <v>5707332</v>
      </c>
    </row>
    <row r="270" spans="1:6" s="2" customFormat="1" ht="25.5">
      <c r="A270" s="13" t="s">
        <v>351</v>
      </c>
      <c r="B270" s="6" t="s">
        <v>217</v>
      </c>
      <c r="C270" s="6" t="s">
        <v>42</v>
      </c>
      <c r="D270" s="6" t="s">
        <v>36</v>
      </c>
      <c r="E270" s="6" t="s">
        <v>51</v>
      </c>
      <c r="F270" s="5">
        <v>941935.73</v>
      </c>
    </row>
    <row r="271" spans="1:6" s="2" customFormat="1" ht="25.5">
      <c r="A271" s="13" t="s">
        <v>352</v>
      </c>
      <c r="B271" s="6" t="s">
        <v>217</v>
      </c>
      <c r="C271" s="6" t="s">
        <v>42</v>
      </c>
      <c r="D271" s="6" t="s">
        <v>36</v>
      </c>
      <c r="E271" s="6" t="s">
        <v>52</v>
      </c>
      <c r="F271" s="5">
        <v>9216</v>
      </c>
    </row>
    <row r="272" spans="1:6" s="2" customFormat="1" ht="25.5">
      <c r="A272" s="13" t="s">
        <v>492</v>
      </c>
      <c r="B272" s="6" t="s">
        <v>491</v>
      </c>
      <c r="C272" s="6" t="s">
        <v>42</v>
      </c>
      <c r="D272" s="6" t="s">
        <v>36</v>
      </c>
      <c r="E272" s="6" t="s">
        <v>0</v>
      </c>
      <c r="F272" s="5">
        <v>2200760</v>
      </c>
    </row>
    <row r="273" spans="1:6" s="2" customFormat="1" ht="38.25">
      <c r="A273" s="13" t="s">
        <v>353</v>
      </c>
      <c r="B273" s="6" t="s">
        <v>218</v>
      </c>
      <c r="C273" s="6" t="s">
        <v>42</v>
      </c>
      <c r="D273" s="6" t="s">
        <v>36</v>
      </c>
      <c r="E273" s="6" t="s">
        <v>51</v>
      </c>
      <c r="F273" s="5">
        <f>248200+12410</f>
        <v>260610</v>
      </c>
    </row>
    <row r="274" spans="1:6" s="2" customFormat="1" ht="13.5">
      <c r="A274" s="8" t="s">
        <v>209</v>
      </c>
      <c r="B274" s="6" t="s">
        <v>210</v>
      </c>
      <c r="C274" s="6"/>
      <c r="D274" s="6"/>
      <c r="E274" s="6"/>
      <c r="F274" s="5">
        <f>F275</f>
        <v>0</v>
      </c>
    </row>
    <row r="275" spans="1:6" s="2" customFormat="1" ht="13.5">
      <c r="A275" s="13" t="s">
        <v>448</v>
      </c>
      <c r="B275" s="6" t="s">
        <v>96</v>
      </c>
      <c r="C275" s="6"/>
      <c r="D275" s="6"/>
      <c r="E275" s="6"/>
      <c r="F275" s="5">
        <f>F276</f>
        <v>0</v>
      </c>
    </row>
    <row r="276" spans="1:6" s="2" customFormat="1" ht="25.5">
      <c r="A276" s="8" t="s">
        <v>472</v>
      </c>
      <c r="B276" s="6" t="s">
        <v>97</v>
      </c>
      <c r="C276" s="6" t="s">
        <v>45</v>
      </c>
      <c r="D276" s="6" t="s">
        <v>37</v>
      </c>
      <c r="E276" s="6" t="s">
        <v>0</v>
      </c>
      <c r="F276" s="5">
        <v>0</v>
      </c>
    </row>
    <row r="277" spans="1:6" s="31" customFormat="1" ht="25.5">
      <c r="A277" s="41" t="s">
        <v>60</v>
      </c>
      <c r="B277" s="39" t="s">
        <v>27</v>
      </c>
      <c r="C277" s="39"/>
      <c r="D277" s="39"/>
      <c r="E277" s="39"/>
      <c r="F277" s="40">
        <f>F278+F279+F280+F281</f>
        <v>1264000</v>
      </c>
    </row>
    <row r="278" spans="1:6" s="7" customFormat="1" ht="38.25">
      <c r="A278" s="8" t="s">
        <v>328</v>
      </c>
      <c r="B278" s="6" t="s">
        <v>122</v>
      </c>
      <c r="C278" s="6" t="s">
        <v>28</v>
      </c>
      <c r="D278" s="6" t="s">
        <v>38</v>
      </c>
      <c r="E278" s="6" t="s">
        <v>0</v>
      </c>
      <c r="F278" s="5">
        <v>0</v>
      </c>
    </row>
    <row r="279" spans="1:6" s="7" customFormat="1" ht="38.25">
      <c r="A279" s="13" t="s">
        <v>474</v>
      </c>
      <c r="B279" s="6" t="s">
        <v>239</v>
      </c>
      <c r="C279" s="6" t="s">
        <v>39</v>
      </c>
      <c r="D279" s="6" t="s">
        <v>44</v>
      </c>
      <c r="E279" s="6" t="s">
        <v>0</v>
      </c>
      <c r="F279" s="5">
        <v>219000</v>
      </c>
    </row>
    <row r="280" spans="1:6" s="2" customFormat="1" ht="25.5">
      <c r="A280" s="8" t="s">
        <v>413</v>
      </c>
      <c r="B280" s="6" t="s">
        <v>155</v>
      </c>
      <c r="C280" s="6" t="s">
        <v>43</v>
      </c>
      <c r="D280" s="6" t="s">
        <v>40</v>
      </c>
      <c r="E280" s="6" t="s">
        <v>0</v>
      </c>
      <c r="F280" s="5">
        <v>895000</v>
      </c>
    </row>
    <row r="281" spans="1:6" s="2" customFormat="1" ht="38.25">
      <c r="A281" s="8" t="s">
        <v>414</v>
      </c>
      <c r="B281" s="6" t="s">
        <v>156</v>
      </c>
      <c r="C281" s="6" t="s">
        <v>43</v>
      </c>
      <c r="D281" s="6" t="s">
        <v>40</v>
      </c>
      <c r="E281" s="6" t="s">
        <v>0</v>
      </c>
      <c r="F281" s="5">
        <v>150000</v>
      </c>
    </row>
    <row r="282" spans="1:6" s="30" customFormat="1" ht="25.5">
      <c r="A282" s="38" t="s">
        <v>79</v>
      </c>
      <c r="B282" s="39" t="s">
        <v>77</v>
      </c>
      <c r="C282" s="39"/>
      <c r="D282" s="39"/>
      <c r="E282" s="39"/>
      <c r="F282" s="40">
        <f>F283+F284+F285+F286+F287+F288+F295+F291+F289+F292+F290</f>
        <v>183111818.81999999</v>
      </c>
    </row>
    <row r="283" spans="1:6" s="3" customFormat="1" ht="38.25">
      <c r="A283" s="13" t="s">
        <v>451</v>
      </c>
      <c r="B283" s="6" t="s">
        <v>450</v>
      </c>
      <c r="C283" s="6" t="s">
        <v>44</v>
      </c>
      <c r="D283" s="6" t="s">
        <v>37</v>
      </c>
      <c r="E283" s="6" t="s">
        <v>51</v>
      </c>
      <c r="F283" s="5">
        <v>1500000</v>
      </c>
    </row>
    <row r="284" spans="1:6" s="3" customFormat="1" ht="19.5" customHeight="1">
      <c r="A284" s="13" t="s">
        <v>456</v>
      </c>
      <c r="B284" s="6" t="s">
        <v>452</v>
      </c>
      <c r="C284" s="6" t="s">
        <v>44</v>
      </c>
      <c r="D284" s="6" t="s">
        <v>37</v>
      </c>
      <c r="E284" s="6" t="s">
        <v>51</v>
      </c>
      <c r="F284" s="5">
        <v>61220802.850000001</v>
      </c>
    </row>
    <row r="285" spans="1:6" s="3" customFormat="1" ht="19.5" customHeight="1">
      <c r="A285" s="13" t="s">
        <v>457</v>
      </c>
      <c r="B285" s="6" t="s">
        <v>453</v>
      </c>
      <c r="C285" s="6" t="s">
        <v>44</v>
      </c>
      <c r="D285" s="6" t="s">
        <v>37</v>
      </c>
      <c r="E285" s="6" t="s">
        <v>51</v>
      </c>
      <c r="F285" s="5">
        <v>58357516.18</v>
      </c>
    </row>
    <row r="286" spans="1:6" s="3" customFormat="1" ht="26.25" customHeight="1">
      <c r="A286" s="13" t="s">
        <v>473</v>
      </c>
      <c r="B286" s="6" t="s">
        <v>453</v>
      </c>
      <c r="C286" s="6" t="s">
        <v>44</v>
      </c>
      <c r="D286" s="6" t="s">
        <v>37</v>
      </c>
      <c r="E286" s="6" t="s">
        <v>0</v>
      </c>
      <c r="F286" s="5">
        <v>6356935.1900000004</v>
      </c>
    </row>
    <row r="287" spans="1:6" s="3" customFormat="1" ht="13.5">
      <c r="A287" s="13" t="s">
        <v>458</v>
      </c>
      <c r="B287" s="6" t="s">
        <v>454</v>
      </c>
      <c r="C287" s="6" t="s">
        <v>44</v>
      </c>
      <c r="D287" s="6" t="s">
        <v>37</v>
      </c>
      <c r="E287" s="6" t="s">
        <v>51</v>
      </c>
      <c r="F287" s="5">
        <v>18314402.600000001</v>
      </c>
    </row>
    <row r="288" spans="1:6" s="3" customFormat="1" ht="25.5">
      <c r="A288" s="13" t="s">
        <v>460</v>
      </c>
      <c r="B288" s="6" t="s">
        <v>455</v>
      </c>
      <c r="C288" s="6" t="s">
        <v>44</v>
      </c>
      <c r="D288" s="6" t="s">
        <v>37</v>
      </c>
      <c r="E288" s="6" t="s">
        <v>51</v>
      </c>
      <c r="F288" s="5">
        <v>2712000</v>
      </c>
    </row>
    <row r="289" spans="1:6" s="3" customFormat="1" ht="25.5">
      <c r="A289" s="13" t="s">
        <v>522</v>
      </c>
      <c r="B289" s="6" t="s">
        <v>521</v>
      </c>
      <c r="C289" s="6" t="s">
        <v>44</v>
      </c>
      <c r="D289" s="6" t="s">
        <v>37</v>
      </c>
      <c r="E289" s="6" t="s">
        <v>51</v>
      </c>
      <c r="F289" s="5">
        <v>3800000</v>
      </c>
    </row>
    <row r="290" spans="1:6" s="49" customFormat="1" ht="25.5">
      <c r="A290" s="13" t="s">
        <v>534</v>
      </c>
      <c r="B290" s="6" t="s">
        <v>533</v>
      </c>
      <c r="C290" s="6" t="s">
        <v>44</v>
      </c>
      <c r="D290" s="6" t="s">
        <v>37</v>
      </c>
      <c r="E290" s="6" t="s">
        <v>51</v>
      </c>
      <c r="F290" s="5">
        <v>499710</v>
      </c>
    </row>
    <row r="291" spans="1:6" s="3" customFormat="1" ht="25.5">
      <c r="A291" s="13" t="s">
        <v>494</v>
      </c>
      <c r="B291" s="6" t="s">
        <v>493</v>
      </c>
      <c r="C291" s="6" t="s">
        <v>44</v>
      </c>
      <c r="D291" s="6" t="s">
        <v>37</v>
      </c>
      <c r="E291" s="6" t="s">
        <v>51</v>
      </c>
      <c r="F291" s="5">
        <v>9167502</v>
      </c>
    </row>
    <row r="292" spans="1:6" s="3" customFormat="1" ht="25.5">
      <c r="A292" s="13" t="s">
        <v>422</v>
      </c>
      <c r="B292" s="6" t="s">
        <v>523</v>
      </c>
      <c r="C292" s="6" t="s">
        <v>44</v>
      </c>
      <c r="D292" s="6" t="s">
        <v>37</v>
      </c>
      <c r="E292" s="6" t="s">
        <v>51</v>
      </c>
      <c r="F292" s="5">
        <v>5500000</v>
      </c>
    </row>
    <row r="293" spans="1:6" s="2" customFormat="1" ht="13.5">
      <c r="A293" s="13" t="s">
        <v>168</v>
      </c>
      <c r="B293" s="6" t="s">
        <v>169</v>
      </c>
      <c r="C293" s="6"/>
      <c r="D293" s="6"/>
      <c r="E293" s="6"/>
      <c r="F293" s="5">
        <f>F294</f>
        <v>15682950</v>
      </c>
    </row>
    <row r="294" spans="1:6" s="2" customFormat="1" ht="13.5">
      <c r="A294" s="13" t="s">
        <v>449</v>
      </c>
      <c r="B294" s="6" t="s">
        <v>83</v>
      </c>
      <c r="C294" s="6"/>
      <c r="D294" s="6"/>
      <c r="E294" s="6"/>
      <c r="F294" s="5">
        <f>F295</f>
        <v>15682950</v>
      </c>
    </row>
    <row r="295" spans="1:6" s="2" customFormat="1" ht="25.5">
      <c r="A295" s="13" t="s">
        <v>342</v>
      </c>
      <c r="B295" s="6" t="s">
        <v>84</v>
      </c>
      <c r="C295" s="6" t="s">
        <v>44</v>
      </c>
      <c r="D295" s="6" t="s">
        <v>37</v>
      </c>
      <c r="E295" s="6" t="s">
        <v>51</v>
      </c>
      <c r="F295" s="5">
        <v>15682950</v>
      </c>
    </row>
    <row r="296" spans="1:6" s="30" customFormat="1" ht="13.5">
      <c r="A296" s="41" t="s">
        <v>65</v>
      </c>
      <c r="B296" s="39" t="s">
        <v>66</v>
      </c>
      <c r="C296" s="39"/>
      <c r="D296" s="39"/>
      <c r="E296" s="39"/>
      <c r="F296" s="43">
        <f>F299+F298+F297</f>
        <v>106811</v>
      </c>
    </row>
    <row r="297" spans="1:6" s="3" customFormat="1" ht="38.25">
      <c r="A297" s="8" t="s">
        <v>410</v>
      </c>
      <c r="B297" s="6" t="s">
        <v>145</v>
      </c>
      <c r="C297" s="6" t="s">
        <v>45</v>
      </c>
      <c r="D297" s="6" t="s">
        <v>38</v>
      </c>
      <c r="E297" s="6" t="s">
        <v>0</v>
      </c>
      <c r="F297" s="18">
        <v>51399</v>
      </c>
    </row>
    <row r="298" spans="1:6" s="2" customFormat="1" ht="29.25" customHeight="1">
      <c r="A298" s="25" t="s">
        <v>412</v>
      </c>
      <c r="B298" s="6" t="s">
        <v>145</v>
      </c>
      <c r="C298" s="6" t="s">
        <v>43</v>
      </c>
      <c r="D298" s="6" t="s">
        <v>39</v>
      </c>
      <c r="E298" s="6" t="s">
        <v>51</v>
      </c>
      <c r="F298" s="5">
        <v>40600</v>
      </c>
    </row>
    <row r="299" spans="1:6" s="3" customFormat="1" ht="38.25">
      <c r="A299" s="8" t="s">
        <v>410</v>
      </c>
      <c r="B299" s="6" t="s">
        <v>145</v>
      </c>
      <c r="C299" s="6" t="s">
        <v>47</v>
      </c>
      <c r="D299" s="6" t="s">
        <v>38</v>
      </c>
      <c r="E299" s="6" t="s">
        <v>0</v>
      </c>
      <c r="F299" s="18">
        <v>14812</v>
      </c>
    </row>
    <row r="300" spans="1:6" s="28" customFormat="1" ht="29.25" customHeight="1">
      <c r="A300" s="47" t="s">
        <v>101</v>
      </c>
      <c r="B300" s="39" t="s">
        <v>78</v>
      </c>
      <c r="C300" s="39"/>
      <c r="D300" s="39"/>
      <c r="E300" s="39"/>
      <c r="F300" s="40">
        <f>F301+F302</f>
        <v>909000</v>
      </c>
    </row>
    <row r="301" spans="1:6" s="3" customFormat="1" ht="29.25" customHeight="1">
      <c r="A301" s="24" t="s">
        <v>481</v>
      </c>
      <c r="B301" s="6" t="s">
        <v>119</v>
      </c>
      <c r="C301" s="6" t="s">
        <v>39</v>
      </c>
      <c r="D301" s="6" t="s">
        <v>44</v>
      </c>
      <c r="E301" s="6" t="s">
        <v>0</v>
      </c>
      <c r="F301" s="5">
        <v>879000</v>
      </c>
    </row>
    <row r="302" spans="1:6" s="2" customFormat="1" ht="38.25">
      <c r="A302" s="8" t="s">
        <v>327</v>
      </c>
      <c r="B302" s="6" t="s">
        <v>119</v>
      </c>
      <c r="C302" s="6" t="s">
        <v>39</v>
      </c>
      <c r="D302" s="6" t="s">
        <v>44</v>
      </c>
      <c r="E302" s="6" t="s">
        <v>0</v>
      </c>
      <c r="F302" s="5">
        <v>30000</v>
      </c>
    </row>
    <row r="303" spans="1:6" s="34" customFormat="1" ht="13.5">
      <c r="A303" s="38" t="s">
        <v>3</v>
      </c>
      <c r="B303" s="39" t="s">
        <v>4</v>
      </c>
      <c r="C303" s="39"/>
      <c r="D303" s="39"/>
      <c r="E303" s="39"/>
      <c r="F303" s="40">
        <f>F304+F306+F307+F311+F312+F313+F314+F315+F316+F317+F318+F319+F320+F321+F322+F323+F324+F325+F326+F327+F328+F329+F330+F331+F332+F333+F334+F335+F336+F337+F339+F309+F310+F338+F305+F308</f>
        <v>83466079.089999989</v>
      </c>
    </row>
    <row r="304" spans="1:6" s="3" customFormat="1" ht="13.5">
      <c r="A304" s="13" t="s">
        <v>445</v>
      </c>
      <c r="B304" s="6" t="s">
        <v>201</v>
      </c>
      <c r="C304" s="6" t="s">
        <v>36</v>
      </c>
      <c r="D304" s="6" t="s">
        <v>48</v>
      </c>
      <c r="E304" s="6" t="s">
        <v>52</v>
      </c>
      <c r="F304" s="5">
        <f>2270189.6+1292764.48+1294981.76</f>
        <v>4857935.84</v>
      </c>
    </row>
    <row r="305" spans="1:6" s="3" customFormat="1" ht="13.5">
      <c r="A305" s="13" t="s">
        <v>445</v>
      </c>
      <c r="B305" s="6" t="s">
        <v>201</v>
      </c>
      <c r="C305" s="6" t="s">
        <v>37</v>
      </c>
      <c r="D305" s="6" t="s">
        <v>43</v>
      </c>
      <c r="E305" s="6" t="s">
        <v>52</v>
      </c>
      <c r="F305" s="5">
        <v>68202</v>
      </c>
    </row>
    <row r="306" spans="1:6" s="7" customFormat="1" ht="13.5">
      <c r="A306" s="13" t="s">
        <v>445</v>
      </c>
      <c r="B306" s="6" t="s">
        <v>201</v>
      </c>
      <c r="C306" s="6" t="s">
        <v>44</v>
      </c>
      <c r="D306" s="6" t="s">
        <v>37</v>
      </c>
      <c r="E306" s="6" t="s">
        <v>52</v>
      </c>
      <c r="F306" s="18">
        <v>7658258.9900000002</v>
      </c>
    </row>
    <row r="307" spans="1:6" s="7" customFormat="1" ht="13.5">
      <c r="A307" s="13" t="s">
        <v>445</v>
      </c>
      <c r="B307" s="6" t="s">
        <v>201</v>
      </c>
      <c r="C307" s="6" t="s">
        <v>43</v>
      </c>
      <c r="D307" s="6" t="s">
        <v>39</v>
      </c>
      <c r="E307" s="6" t="s">
        <v>52</v>
      </c>
      <c r="F307" s="18">
        <v>39304.199999999997</v>
      </c>
    </row>
    <row r="308" spans="1:6" s="7" customFormat="1" ht="13.5">
      <c r="A308" s="13" t="s">
        <v>445</v>
      </c>
      <c r="B308" s="6" t="s">
        <v>201</v>
      </c>
      <c r="C308" s="6" t="s">
        <v>47</v>
      </c>
      <c r="D308" s="6" t="s">
        <v>44</v>
      </c>
      <c r="E308" s="6" t="s">
        <v>52</v>
      </c>
      <c r="F308" s="18">
        <v>21811</v>
      </c>
    </row>
    <row r="309" spans="1:6" s="7" customFormat="1" ht="13.5">
      <c r="A309" s="13" t="s">
        <v>520</v>
      </c>
      <c r="B309" s="6" t="s">
        <v>519</v>
      </c>
      <c r="C309" s="6" t="s">
        <v>36</v>
      </c>
      <c r="D309" s="6" t="s">
        <v>39</v>
      </c>
      <c r="E309" s="6" t="s">
        <v>52</v>
      </c>
      <c r="F309" s="18">
        <v>45000</v>
      </c>
    </row>
    <row r="310" spans="1:6" s="7" customFormat="1" ht="13.5">
      <c r="A310" s="13" t="s">
        <v>520</v>
      </c>
      <c r="B310" s="6" t="s">
        <v>519</v>
      </c>
      <c r="C310" s="6" t="s">
        <v>36</v>
      </c>
      <c r="D310" s="6" t="s">
        <v>48</v>
      </c>
      <c r="E310" s="6" t="s">
        <v>52</v>
      </c>
      <c r="F310" s="18">
        <v>95400</v>
      </c>
    </row>
    <row r="311" spans="1:6" s="2" customFormat="1" ht="38.25">
      <c r="A311" s="13" t="s">
        <v>434</v>
      </c>
      <c r="B311" s="6" t="s">
        <v>107</v>
      </c>
      <c r="C311" s="6" t="s">
        <v>36</v>
      </c>
      <c r="D311" s="6" t="s">
        <v>6</v>
      </c>
      <c r="E311" s="6" t="s">
        <v>50</v>
      </c>
      <c r="F311" s="5">
        <f>756221+5950+228378</f>
        <v>990549</v>
      </c>
    </row>
    <row r="312" spans="1:6" s="2" customFormat="1" ht="25.5">
      <c r="A312" s="13" t="s">
        <v>435</v>
      </c>
      <c r="B312" s="6" t="s">
        <v>107</v>
      </c>
      <c r="C312" s="6" t="s">
        <v>36</v>
      </c>
      <c r="D312" s="6" t="s">
        <v>6</v>
      </c>
      <c r="E312" s="6" t="s">
        <v>51</v>
      </c>
      <c r="F312" s="5">
        <f>1033800-F311</f>
        <v>43251</v>
      </c>
    </row>
    <row r="313" spans="1:6" ht="13.5">
      <c r="A313" s="13" t="s">
        <v>446</v>
      </c>
      <c r="B313" s="6" t="s">
        <v>196</v>
      </c>
      <c r="C313" s="6" t="s">
        <v>36</v>
      </c>
      <c r="D313" s="6" t="s">
        <v>47</v>
      </c>
      <c r="E313" s="6" t="s">
        <v>52</v>
      </c>
      <c r="F313" s="5">
        <v>723425.87</v>
      </c>
    </row>
    <row r="314" spans="1:6" s="2" customFormat="1" ht="25.5">
      <c r="A314" s="13" t="s">
        <v>475</v>
      </c>
      <c r="B314" s="6" t="s">
        <v>108</v>
      </c>
      <c r="C314" s="6" t="s">
        <v>36</v>
      </c>
      <c r="D314" s="6" t="s">
        <v>39</v>
      </c>
      <c r="E314" s="6" t="s">
        <v>51</v>
      </c>
      <c r="F314" s="5">
        <v>80300</v>
      </c>
    </row>
    <row r="315" spans="1:6" s="2" customFormat="1" ht="42" customHeight="1">
      <c r="A315" s="13" t="s">
        <v>433</v>
      </c>
      <c r="B315" s="6" t="s">
        <v>106</v>
      </c>
      <c r="C315" s="6" t="s">
        <v>36</v>
      </c>
      <c r="D315" s="6" t="s">
        <v>38</v>
      </c>
      <c r="E315" s="6" t="s">
        <v>50</v>
      </c>
      <c r="F315" s="5">
        <f>1916424+107810+39610+8410</f>
        <v>2072254</v>
      </c>
    </row>
    <row r="316" spans="1:6" s="2" customFormat="1" ht="54" customHeight="1">
      <c r="A316" s="13" t="s">
        <v>313</v>
      </c>
      <c r="B316" s="6" t="s">
        <v>104</v>
      </c>
      <c r="C316" s="6" t="s">
        <v>36</v>
      </c>
      <c r="D316" s="6" t="s">
        <v>37</v>
      </c>
      <c r="E316" s="6" t="s">
        <v>50</v>
      </c>
      <c r="F316" s="5">
        <f>3580234+178560+100000+168874+50997</f>
        <v>4078665</v>
      </c>
    </row>
    <row r="317" spans="1:6" s="2" customFormat="1" ht="35.25" customHeight="1">
      <c r="A317" s="13" t="s">
        <v>354</v>
      </c>
      <c r="B317" s="6" t="s">
        <v>104</v>
      </c>
      <c r="C317" s="6" t="s">
        <v>36</v>
      </c>
      <c r="D317" s="6" t="s">
        <v>37</v>
      </c>
      <c r="E317" s="6" t="s">
        <v>51</v>
      </c>
      <c r="F317" s="5">
        <v>1951345.9</v>
      </c>
    </row>
    <row r="318" spans="1:6" s="2" customFormat="1" ht="25.5">
      <c r="A318" s="13" t="s">
        <v>398</v>
      </c>
      <c r="B318" s="6" t="s">
        <v>104</v>
      </c>
      <c r="C318" s="6" t="s">
        <v>36</v>
      </c>
      <c r="D318" s="6" t="s">
        <v>37</v>
      </c>
      <c r="E318" s="6" t="s">
        <v>52</v>
      </c>
      <c r="F318" s="5">
        <v>24490</v>
      </c>
    </row>
    <row r="319" spans="1:6" s="2" customFormat="1" ht="26.25" customHeight="1">
      <c r="A319" s="13" t="s">
        <v>313</v>
      </c>
      <c r="B319" s="6" t="s">
        <v>104</v>
      </c>
      <c r="C319" s="6" t="s">
        <v>36</v>
      </c>
      <c r="D319" s="6" t="s">
        <v>39</v>
      </c>
      <c r="E319" s="6" t="s">
        <v>50</v>
      </c>
      <c r="F319" s="5">
        <f>31043805+1200030+362415</f>
        <v>32606250</v>
      </c>
    </row>
    <row r="320" spans="1:6" s="2" customFormat="1" ht="36" customHeight="1">
      <c r="A320" s="13" t="s">
        <v>354</v>
      </c>
      <c r="B320" s="6" t="s">
        <v>104</v>
      </c>
      <c r="C320" s="6" t="s">
        <v>36</v>
      </c>
      <c r="D320" s="6" t="s">
        <v>39</v>
      </c>
      <c r="E320" s="6" t="s">
        <v>51</v>
      </c>
      <c r="F320" s="5">
        <f>5446683.55+237327</f>
        <v>5684010.5499999998</v>
      </c>
    </row>
    <row r="321" spans="1:6" s="2" customFormat="1" ht="36" customHeight="1">
      <c r="A321" s="13" t="s">
        <v>476</v>
      </c>
      <c r="B321" s="6" t="s">
        <v>104</v>
      </c>
      <c r="C321" s="6" t="s">
        <v>36</v>
      </c>
      <c r="D321" s="6" t="s">
        <v>39</v>
      </c>
      <c r="E321" s="6" t="s">
        <v>53</v>
      </c>
      <c r="F321" s="5">
        <v>281565.96000000002</v>
      </c>
    </row>
    <row r="322" spans="1:6" s="2" customFormat="1" ht="25.5">
      <c r="A322" s="13" t="s">
        <v>398</v>
      </c>
      <c r="B322" s="6" t="s">
        <v>104</v>
      </c>
      <c r="C322" s="6" t="s">
        <v>36</v>
      </c>
      <c r="D322" s="6" t="s">
        <v>39</v>
      </c>
      <c r="E322" s="6" t="s">
        <v>52</v>
      </c>
      <c r="F322" s="5">
        <v>422864</v>
      </c>
    </row>
    <row r="323" spans="1:6" s="2" customFormat="1" ht="51">
      <c r="A323" s="13" t="s">
        <v>313</v>
      </c>
      <c r="B323" s="6" t="s">
        <v>104</v>
      </c>
      <c r="C323" s="6" t="s">
        <v>36</v>
      </c>
      <c r="D323" s="6" t="s">
        <v>40</v>
      </c>
      <c r="E323" s="6" t="s">
        <v>50</v>
      </c>
      <c r="F323" s="5">
        <f>1621716+85810+25370</f>
        <v>1732896</v>
      </c>
    </row>
    <row r="324" spans="1:6" s="2" customFormat="1" ht="36.75" customHeight="1">
      <c r="A324" s="13" t="s">
        <v>354</v>
      </c>
      <c r="B324" s="6" t="s">
        <v>104</v>
      </c>
      <c r="C324" s="6" t="s">
        <v>36</v>
      </c>
      <c r="D324" s="6" t="s">
        <v>40</v>
      </c>
      <c r="E324" s="6" t="s">
        <v>51</v>
      </c>
      <c r="F324" s="5">
        <v>65977.14</v>
      </c>
    </row>
    <row r="325" spans="1:6" s="2" customFormat="1" ht="25.5">
      <c r="A325" s="13" t="s">
        <v>398</v>
      </c>
      <c r="B325" s="6" t="s">
        <v>104</v>
      </c>
      <c r="C325" s="6" t="s">
        <v>36</v>
      </c>
      <c r="D325" s="6" t="s">
        <v>40</v>
      </c>
      <c r="E325" s="6" t="s">
        <v>52</v>
      </c>
      <c r="F325" s="5">
        <v>10000</v>
      </c>
    </row>
    <row r="326" spans="1:6" s="2" customFormat="1" ht="38.25">
      <c r="A326" s="13" t="s">
        <v>432</v>
      </c>
      <c r="B326" s="6" t="s">
        <v>105</v>
      </c>
      <c r="C326" s="6" t="s">
        <v>36</v>
      </c>
      <c r="D326" s="6" t="s">
        <v>37</v>
      </c>
      <c r="E326" s="6" t="s">
        <v>50</v>
      </c>
      <c r="F326" s="5">
        <f>1441271+81080+35917+10843</f>
        <v>1569111</v>
      </c>
    </row>
    <row r="327" spans="1:6" s="2" customFormat="1" ht="39" customHeight="1">
      <c r="A327" s="13" t="s">
        <v>444</v>
      </c>
      <c r="B327" s="6" t="s">
        <v>124</v>
      </c>
      <c r="C327" s="6" t="s">
        <v>36</v>
      </c>
      <c r="D327" s="6" t="s">
        <v>40</v>
      </c>
      <c r="E327" s="6" t="s">
        <v>50</v>
      </c>
      <c r="F327" s="5">
        <f>1010199+56840+41013+12378</f>
        <v>1120430</v>
      </c>
    </row>
    <row r="328" spans="1:6" s="2" customFormat="1" ht="51">
      <c r="A328" s="13" t="s">
        <v>355</v>
      </c>
      <c r="B328" s="6" t="s">
        <v>244</v>
      </c>
      <c r="C328" s="6" t="s">
        <v>36</v>
      </c>
      <c r="D328" s="6" t="s">
        <v>48</v>
      </c>
      <c r="E328" s="6" t="s">
        <v>50</v>
      </c>
      <c r="F328" s="5">
        <f>10735730+95860+28950</f>
        <v>10860540</v>
      </c>
    </row>
    <row r="329" spans="1:6" s="2" customFormat="1" ht="38.25">
      <c r="A329" s="13" t="s">
        <v>319</v>
      </c>
      <c r="B329" s="6" t="s">
        <v>244</v>
      </c>
      <c r="C329" s="6" t="s">
        <v>36</v>
      </c>
      <c r="D329" s="6" t="s">
        <v>48</v>
      </c>
      <c r="E329" s="6" t="s">
        <v>51</v>
      </c>
      <c r="F329" s="5">
        <v>2267150.9</v>
      </c>
    </row>
    <row r="330" spans="1:6" s="7" customFormat="1" ht="38.25">
      <c r="A330" s="13" t="s">
        <v>440</v>
      </c>
      <c r="B330" s="6" t="s">
        <v>244</v>
      </c>
      <c r="C330" s="6" t="s">
        <v>36</v>
      </c>
      <c r="D330" s="6" t="s">
        <v>48</v>
      </c>
      <c r="E330" s="6" t="s">
        <v>52</v>
      </c>
      <c r="F330" s="5">
        <v>9830</v>
      </c>
    </row>
    <row r="331" spans="1:6" s="2" customFormat="1" ht="38.25">
      <c r="A331" s="13" t="s">
        <v>439</v>
      </c>
      <c r="B331" s="6" t="s">
        <v>111</v>
      </c>
      <c r="C331" s="6" t="s">
        <v>36</v>
      </c>
      <c r="D331" s="6" t="s">
        <v>44</v>
      </c>
      <c r="E331" s="6" t="s">
        <v>51</v>
      </c>
      <c r="F331" s="5">
        <v>31200</v>
      </c>
    </row>
    <row r="332" spans="1:6" s="2" customFormat="1" ht="74.25" customHeight="1">
      <c r="A332" s="13" t="s">
        <v>442</v>
      </c>
      <c r="B332" s="6" t="s">
        <v>112</v>
      </c>
      <c r="C332" s="6" t="s">
        <v>37</v>
      </c>
      <c r="D332" s="6" t="s">
        <v>39</v>
      </c>
      <c r="E332" s="6" t="s">
        <v>50</v>
      </c>
      <c r="F332" s="5">
        <v>1884357</v>
      </c>
    </row>
    <row r="333" spans="1:6" s="2" customFormat="1" ht="51">
      <c r="A333" s="13" t="s">
        <v>443</v>
      </c>
      <c r="B333" s="6" t="s">
        <v>112</v>
      </c>
      <c r="C333" s="6" t="s">
        <v>37</v>
      </c>
      <c r="D333" s="6" t="s">
        <v>39</v>
      </c>
      <c r="E333" s="6" t="s">
        <v>51</v>
      </c>
      <c r="F333" s="5">
        <v>210643</v>
      </c>
    </row>
    <row r="334" spans="1:6" s="2" customFormat="1" ht="38.25">
      <c r="A334" s="13" t="s">
        <v>436</v>
      </c>
      <c r="B334" s="6" t="s">
        <v>110</v>
      </c>
      <c r="C334" s="6" t="s">
        <v>36</v>
      </c>
      <c r="D334" s="6" t="s">
        <v>39</v>
      </c>
      <c r="E334" s="6" t="s">
        <v>50</v>
      </c>
      <c r="F334" s="5">
        <v>370570</v>
      </c>
    </row>
    <row r="335" spans="1:6" s="2" customFormat="1" ht="25.5">
      <c r="A335" s="13" t="s">
        <v>437</v>
      </c>
      <c r="B335" s="6" t="s">
        <v>110</v>
      </c>
      <c r="C335" s="6" t="s">
        <v>36</v>
      </c>
      <c r="D335" s="6" t="s">
        <v>39</v>
      </c>
      <c r="E335" s="6" t="s">
        <v>51</v>
      </c>
      <c r="F335" s="5">
        <v>63400</v>
      </c>
    </row>
    <row r="336" spans="1:6" s="2" customFormat="1" ht="51" customHeight="1">
      <c r="A336" s="13" t="s">
        <v>478</v>
      </c>
      <c r="B336" s="6" t="s">
        <v>477</v>
      </c>
      <c r="C336" s="6" t="s">
        <v>46</v>
      </c>
      <c r="D336" s="6" t="s">
        <v>38</v>
      </c>
      <c r="E336" s="6" t="s">
        <v>0</v>
      </c>
      <c r="F336" s="5">
        <v>200000</v>
      </c>
    </row>
    <row r="337" spans="1:6" s="2" customFormat="1" ht="42" customHeight="1">
      <c r="A337" s="13" t="s">
        <v>438</v>
      </c>
      <c r="B337" s="6" t="s">
        <v>109</v>
      </c>
      <c r="C337" s="6" t="s">
        <v>36</v>
      </c>
      <c r="D337" s="6" t="s">
        <v>39</v>
      </c>
      <c r="E337" s="6" t="s">
        <v>50</v>
      </c>
      <c r="F337" s="5">
        <v>120680</v>
      </c>
    </row>
    <row r="338" spans="1:6" s="2" customFormat="1" ht="42" customHeight="1">
      <c r="A338" s="13" t="s">
        <v>537</v>
      </c>
      <c r="B338" s="6" t="s">
        <v>536</v>
      </c>
      <c r="C338" s="6" t="s">
        <v>36</v>
      </c>
      <c r="D338" s="6" t="s">
        <v>48</v>
      </c>
      <c r="E338" s="6" t="s">
        <v>50</v>
      </c>
      <c r="F338" s="5">
        <v>1204348</v>
      </c>
    </row>
    <row r="339" spans="1:6" s="2" customFormat="1" ht="76.5">
      <c r="A339" s="13" t="s">
        <v>441</v>
      </c>
      <c r="B339" s="6" t="s">
        <v>185</v>
      </c>
      <c r="C339" s="6" t="s">
        <v>36</v>
      </c>
      <c r="D339" s="6" t="s">
        <v>48</v>
      </c>
      <c r="E339" s="6" t="s">
        <v>52</v>
      </c>
      <c r="F339" s="5">
        <v>62.74</v>
      </c>
    </row>
  </sheetData>
  <mergeCells count="2">
    <mergeCell ref="A2:F3"/>
    <mergeCell ref="C1:F1"/>
  </mergeCells>
  <phoneticPr fontId="4" type="noConversion"/>
  <pageMargins left="0.78740157480314965" right="0.11811023622047245" top="0.39370078740157483" bottom="0.19685039370078741" header="0.11811023622047245" footer="0.11811023622047245"/>
  <pageSetup paperSize="9" scale="84" fitToHeight="14" orientation="portrait" r:id="rId1"/>
  <headerFooter alignWithMargins="0">
    <oddHeader>&amp;C&amp;P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feu-bud</dc:creator>
  <cp:lastModifiedBy>АндроноваЛС</cp:lastModifiedBy>
  <cp:lastPrinted>2022-01-18T10:00:58Z</cp:lastPrinted>
  <dcterms:created xsi:type="dcterms:W3CDTF">2008-10-16T09:22:50Z</dcterms:created>
  <dcterms:modified xsi:type="dcterms:W3CDTF">2022-10-12T10:04:06Z</dcterms:modified>
</cp:coreProperties>
</file>